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en.pellorce\Desktop\"/>
    </mc:Choice>
  </mc:AlternateContent>
  <xr:revisionPtr revIDLastSave="0" documentId="13_ncr:1_{4650FC26-51A3-45D0-8D4B-648211B5DDC4}" xr6:coauthVersionLast="47" xr6:coauthVersionMax="47" xr10:uidLastSave="{00000000-0000-0000-0000-000000000000}"/>
  <workbookProtection workbookAlgorithmName="SHA-512" workbookHashValue="i6qGr6l2Yv3KOr1pJNjZ777cpbeRrRO2ZF8T7+Id8GcIMZuAOCG/15GcizdizbBguPI+Xgx90GqOD/M12X2Pjg==" workbookSaltValue="/p9iQY9/GL++02oIfFQlEQ==" workbookSpinCount="100000" lockStructure="1"/>
  <bookViews>
    <workbookView xWindow="-108" yWindow="-108" windowWidth="23256" windowHeight="12456" xr2:uid="{D1379DD0-1BDC-4071-BC8F-4461632EB829}"/>
  </bookViews>
  <sheets>
    <sheet name="Dimensioning table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6" l="1"/>
  <c r="I35" i="6"/>
  <c r="I23" i="6"/>
  <c r="I22" i="6"/>
  <c r="I16" i="6"/>
  <c r="I14" i="6"/>
  <c r="I13" i="6"/>
  <c r="E26" i="6"/>
  <c r="E21" i="6"/>
  <c r="E18" i="6"/>
  <c r="D8" i="6"/>
  <c r="H35" i="6" s="1"/>
  <c r="H37" i="6" s="1"/>
  <c r="H21" i="6"/>
  <c r="H22" i="6" s="1"/>
  <c r="H23" i="6" l="1"/>
  <c r="H16" i="6"/>
  <c r="H14" i="6" s="1"/>
  <c r="H36" i="6"/>
  <c r="H30" i="6"/>
  <c r="H28" i="6"/>
  <c r="D26" i="6" l="1"/>
  <c r="H17" i="6"/>
  <c r="H25" i="6" s="1"/>
  <c r="D25" i="6" l="1"/>
  <c r="H29" i="6"/>
  <c r="H31" i="6" s="1"/>
  <c r="H34" i="6" s="1"/>
  <c r="H38" i="6" s="1"/>
  <c r="D27" i="6" s="1"/>
  <c r="H41" i="6" l="1"/>
  <c r="H43" i="6" s="1"/>
  <c r="I48" i="6" l="1"/>
  <c r="H48" i="6"/>
  <c r="I54" i="6" l="1"/>
  <c r="I49" i="6"/>
  <c r="H54" i="6"/>
  <c r="H49" i="6"/>
  <c r="H55" i="6" l="1"/>
  <c r="D32" i="6" s="1"/>
  <c r="D30" i="6" l="1"/>
  <c r="D31" i="6"/>
</calcChain>
</file>

<file path=xl/sharedStrings.xml><?xml version="1.0" encoding="utf-8"?>
<sst xmlns="http://schemas.openxmlformats.org/spreadsheetml/2006/main" count="94" uniqueCount="79">
  <si>
    <t>Measurement system</t>
  </si>
  <si>
    <t>meter</t>
  </si>
  <si>
    <t>Input the number of Tags,  number of sensors, the update rate and the area to be covered</t>
  </si>
  <si>
    <t>Parameters and Intermediate values (not to be modified)</t>
  </si>
  <si>
    <t>Tags and Sensors</t>
  </si>
  <si>
    <t>Number of Mobile Tags:</t>
  </si>
  <si>
    <t>Nodes</t>
  </si>
  <si>
    <t>Precision requirements</t>
  </si>
  <si>
    <t>Average Position Update Rate per tag: (minutes)</t>
  </si>
  <si>
    <t>mn</t>
  </si>
  <si>
    <t>Distance between 2 anchors to match the precision</t>
  </si>
  <si>
    <t xml:space="preserve">Number of Other Sensors </t>
  </si>
  <si>
    <t>Area covered by 1 anchor to match the precision</t>
  </si>
  <si>
    <t>Average Sensors Update Rate per Sensors: (minutes)</t>
  </si>
  <si>
    <t>Anchors requirements</t>
  </si>
  <si>
    <t>Diagnostics Update Rate: (minutes)</t>
  </si>
  <si>
    <t>Maximum area covered by an anchor</t>
  </si>
  <si>
    <t>Site information</t>
  </si>
  <si>
    <t>Minimum number of anchors to cover the total area for precision</t>
  </si>
  <si>
    <t>anchors</t>
  </si>
  <si>
    <t>Area to cover</t>
  </si>
  <si>
    <t>Number of floors</t>
  </si>
  <si>
    <t>Number of available slots per anchor</t>
  </si>
  <si>
    <t>Positioning Accuracy</t>
  </si>
  <si>
    <t>Time a slot is occupied by an NRLS node</t>
  </si>
  <si>
    <t>Targeted accuracy</t>
  </si>
  <si>
    <t>Minimum number of Anchors required to absorb the traffic</t>
  </si>
  <si>
    <t>Resulting Anchors coverage</t>
  </si>
  <si>
    <t xml:space="preserve"> Results</t>
  </si>
  <si>
    <t>Minimum Anchor area coverage for proper network operation</t>
  </si>
  <si>
    <t>Anchors and Gateways</t>
  </si>
  <si>
    <t>Anchor margin</t>
  </si>
  <si>
    <t>Recommended number of Anchors</t>
  </si>
  <si>
    <t>Anchors</t>
  </si>
  <si>
    <t>Total Anchors</t>
  </si>
  <si>
    <t>Needed Anchor density (area covered by 1 anchor)</t>
  </si>
  <si>
    <t>Recommended number of Gateways</t>
  </si>
  <si>
    <t>Gateways</t>
  </si>
  <si>
    <t>Throughput requirements</t>
  </si>
  <si>
    <t>Anchors Battery lifetime estimate</t>
  </si>
  <si>
    <t>Positioning traffic</t>
  </si>
  <si>
    <t>pps</t>
  </si>
  <si>
    <t>Battery Capacity (mAh)</t>
  </si>
  <si>
    <t>Simulated lifetime</t>
  </si>
  <si>
    <t>Diagnostics traffic</t>
  </si>
  <si>
    <t>Sensor data traffic</t>
  </si>
  <si>
    <t>Total traffic</t>
  </si>
  <si>
    <t>Max throughput per gateway</t>
  </si>
  <si>
    <t>Number of gateways required to absorb the traffic</t>
  </si>
  <si>
    <t>Max surface per gateway</t>
  </si>
  <si>
    <t xml:space="preserve">Number of gateways to cover the total area </t>
  </si>
  <si>
    <t>Number of gateways per floor</t>
  </si>
  <si>
    <r>
      <t xml:space="preserve">Anchor traffic </t>
    </r>
    <r>
      <rPr>
        <sz val="10"/>
        <color theme="1"/>
        <rFont val="Arial"/>
      </rPr>
      <t>(most loaded anchor - the ones attached to the gateway)</t>
    </r>
  </si>
  <si>
    <t>Traffic per gateway</t>
  </si>
  <si>
    <t xml:space="preserve">Number of anchors attached to the gateway </t>
  </si>
  <si>
    <t>Traffic per anchor</t>
  </si>
  <si>
    <t>Anchor throughput per access cycle</t>
  </si>
  <si>
    <t>Access cycle</t>
  </si>
  <si>
    <t>2s</t>
  </si>
  <si>
    <t>4s</t>
  </si>
  <si>
    <t>Throughput (pps)</t>
  </si>
  <si>
    <t>Anchor load</t>
  </si>
  <si>
    <t>Anchor is overloaded</t>
  </si>
  <si>
    <t>Legal Notice</t>
  </si>
  <si>
    <t>Anchor current consumption (uA)</t>
  </si>
  <si>
    <t>Use of this document is strictly subject to :</t>
  </si>
  <si>
    <t>Wirepas’ Terms of Use</t>
  </si>
  <si>
    <t>1% load</t>
  </si>
  <si>
    <t>and</t>
  </si>
  <si>
    <t>Legal Notice.</t>
  </si>
  <si>
    <t>50% load</t>
  </si>
  <si>
    <t>Copyright © 2021 Wirepas Oy</t>
  </si>
  <si>
    <t>100% load</t>
  </si>
  <si>
    <t>Anchor average power consumption (uA)</t>
  </si>
  <si>
    <t>Anchor estimated power consumption</t>
  </si>
  <si>
    <t>Year*</t>
  </si>
  <si>
    <r>
      <rPr>
        <b/>
        <sz val="10"/>
        <color theme="1"/>
        <rFont val="Arial"/>
        <family val="2"/>
      </rPr>
      <t xml:space="preserve">*Note: </t>
    </r>
    <r>
      <rPr>
        <sz val="10"/>
        <color theme="1"/>
        <rFont val="Arial"/>
      </rPr>
      <t>Numbers are only estimation, final product battery lifetime shall be provided by the device manufacturer.</t>
    </r>
  </si>
  <si>
    <t>v1.2 - 10-04-2021</t>
  </si>
  <si>
    <t>Custom value: Enter here your custom battery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</si>
</sst>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allop Medium (Body)"/>
    </font>
    <font>
      <b/>
      <sz val="10"/>
      <color theme="1"/>
      <name val="Arial"/>
    </font>
    <font>
      <sz val="10"/>
      <color theme="1"/>
      <name val="Arial"/>
    </font>
    <font>
      <b/>
      <i/>
      <sz val="10"/>
      <color theme="1"/>
      <name val="Arial"/>
    </font>
    <font>
      <b/>
      <sz val="10"/>
      <color rgb="FF00206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52C"/>
        <bgColor indexed="64"/>
      </patternFill>
    </fill>
    <fill>
      <patternFill patternType="solid">
        <fgColor rgb="FFF04B30"/>
        <bgColor indexed="64"/>
      </patternFill>
    </fill>
    <fill>
      <patternFill patternType="solid">
        <fgColor rgb="FFFCF3E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5" fillId="2" borderId="2" xfId="0" applyFont="1" applyFill="1" applyBorder="1"/>
    <xf numFmtId="0" fontId="6" fillId="2" borderId="3" xfId="0" applyFont="1" applyFill="1" applyBorder="1"/>
    <xf numFmtId="0" fontId="6" fillId="2" borderId="0" xfId="0" applyFont="1" applyFill="1" applyAlignment="1">
      <alignment horizontal="left"/>
    </xf>
    <xf numFmtId="0" fontId="11" fillId="2" borderId="0" xfId="0" applyFont="1" applyFill="1"/>
    <xf numFmtId="0" fontId="6" fillId="0" borderId="3" xfId="0" applyFont="1" applyBorder="1"/>
    <xf numFmtId="0" fontId="5" fillId="2" borderId="6" xfId="0" applyFont="1" applyFill="1" applyBorder="1"/>
    <xf numFmtId="0" fontId="6" fillId="2" borderId="7" xfId="0" applyFont="1" applyFill="1" applyBorder="1"/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right"/>
    </xf>
    <xf numFmtId="1" fontId="6" fillId="2" borderId="0" xfId="0" applyNumberFormat="1" applyFont="1" applyFill="1"/>
    <xf numFmtId="0" fontId="6" fillId="2" borderId="11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0" borderId="0" xfId="0" applyFont="1"/>
    <xf numFmtId="9" fontId="6" fillId="4" borderId="0" xfId="0" applyNumberFormat="1" applyFont="1" applyFill="1"/>
    <xf numFmtId="0" fontId="5" fillId="2" borderId="12" xfId="0" applyFont="1" applyFill="1" applyBorder="1" applyAlignment="1">
      <alignment horizontal="right"/>
    </xf>
    <xf numFmtId="1" fontId="6" fillId="2" borderId="13" xfId="0" applyNumberFormat="1" applyFont="1" applyFill="1" applyBorder="1"/>
    <xf numFmtId="0" fontId="6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164" fontId="6" fillId="2" borderId="0" xfId="0" applyNumberFormat="1" applyFont="1" applyFill="1"/>
    <xf numFmtId="0" fontId="6" fillId="2" borderId="10" xfId="0" applyFont="1" applyFill="1" applyBorder="1"/>
    <xf numFmtId="9" fontId="6" fillId="2" borderId="0" xfId="0" applyNumberFormat="1" applyFont="1" applyFill="1"/>
    <xf numFmtId="0" fontId="6" fillId="2" borderId="12" xfId="0" applyFont="1" applyFill="1" applyBorder="1"/>
    <xf numFmtId="2" fontId="6" fillId="2" borderId="13" xfId="0" applyNumberFormat="1" applyFont="1" applyFill="1" applyBorder="1"/>
    <xf numFmtId="0" fontId="6" fillId="2" borderId="0" xfId="0" applyFont="1" applyFill="1" applyAlignment="1">
      <alignment horizontal="right"/>
    </xf>
    <xf numFmtId="0" fontId="6" fillId="2" borderId="13" xfId="0" applyFont="1" applyFill="1" applyBorder="1"/>
    <xf numFmtId="9" fontId="6" fillId="2" borderId="0" xfId="1" applyFont="1" applyFill="1" applyProtection="1"/>
    <xf numFmtId="9" fontId="6" fillId="2" borderId="0" xfId="1" applyFont="1" applyFill="1" applyAlignment="1" applyProtection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right" wrapText="1"/>
    </xf>
    <xf numFmtId="0" fontId="15" fillId="2" borderId="0" xfId="2" applyFont="1" applyFill="1" applyBorder="1" applyAlignment="1" applyProtection="1"/>
    <xf numFmtId="0" fontId="13" fillId="2" borderId="0" xfId="0" applyFont="1" applyFill="1"/>
    <xf numFmtId="0" fontId="13" fillId="2" borderId="11" xfId="0" applyFont="1" applyFill="1" applyBorder="1"/>
    <xf numFmtId="9" fontId="6" fillId="2" borderId="10" xfId="0" applyNumberFormat="1" applyFont="1" applyFill="1" applyBorder="1"/>
    <xf numFmtId="0" fontId="13" fillId="2" borderId="10" xfId="0" applyFont="1" applyFill="1" applyBorder="1" applyAlignment="1">
      <alignment horizontal="right"/>
    </xf>
    <xf numFmtId="0" fontId="15" fillId="2" borderId="0" xfId="2" applyFont="1" applyFill="1" applyBorder="1" applyProtection="1"/>
    <xf numFmtId="0" fontId="0" fillId="2" borderId="0" xfId="0" applyFill="1"/>
    <xf numFmtId="0" fontId="0" fillId="2" borderId="11" xfId="0" applyFill="1" applyBorder="1"/>
    <xf numFmtId="0" fontId="13" fillId="0" borderId="12" xfId="0" applyFont="1" applyBorder="1" applyAlignment="1">
      <alignment vertical="center"/>
    </xf>
    <xf numFmtId="0" fontId="13" fillId="2" borderId="13" xfId="0" applyFont="1" applyFill="1" applyBorder="1"/>
    <xf numFmtId="0" fontId="13" fillId="2" borderId="14" xfId="0" applyFont="1" applyFill="1" applyBorder="1"/>
    <xf numFmtId="1" fontId="6" fillId="2" borderId="0" xfId="0" applyNumberFormat="1" applyFont="1" applyFill="1" applyAlignment="1">
      <alignment horizontal="left"/>
    </xf>
    <xf numFmtId="0" fontId="8" fillId="5" borderId="0" xfId="0" applyFont="1" applyFill="1"/>
    <xf numFmtId="1" fontId="8" fillId="5" borderId="0" xfId="0" applyNumberFormat="1" applyFont="1" applyFill="1"/>
    <xf numFmtId="0" fontId="17" fillId="2" borderId="3" xfId="0" applyFont="1" applyFill="1" applyBorder="1"/>
    <xf numFmtId="0" fontId="17" fillId="2" borderId="9" xfId="0" applyFont="1" applyFill="1" applyBorder="1"/>
    <xf numFmtId="0" fontId="6" fillId="0" borderId="16" xfId="0" applyFont="1" applyBorder="1" applyAlignment="1">
      <alignment horizontal="right"/>
    </xf>
    <xf numFmtId="0" fontId="6" fillId="8" borderId="1" xfId="0" applyFont="1" applyFill="1" applyBorder="1" applyProtection="1">
      <protection locked="0"/>
    </xf>
    <xf numFmtId="0" fontId="6" fillId="8" borderId="16" xfId="0" applyFont="1" applyFill="1" applyBorder="1" applyAlignment="1" applyProtection="1">
      <protection locked="0"/>
    </xf>
    <xf numFmtId="164" fontId="6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/>
    <xf numFmtId="0" fontId="17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7" fillId="2" borderId="6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8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1" defaultTableStyle="TableStyleMedium2" defaultPivotStyle="PivotStyleLight16">
    <tableStyle name="Invisible" pivot="0" table="0" count="0" xr9:uid="{ACBD059F-8D0B-49E7-8FB6-9153482BB33B}"/>
  </tableStyles>
  <colors>
    <mruColors>
      <color rgb="FFFCF3E8"/>
      <color rgb="FFF04B30"/>
      <color rgb="FFFFB5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1176061</xdr:colOff>
      <xdr:row>0</xdr:row>
      <xdr:rowOff>8096</xdr:rowOff>
    </xdr:from>
    <xdr:to>
      <xdr:col>7</xdr:col>
      <xdr:colOff>137788</xdr:colOff>
      <xdr:row>5</xdr:row>
      <xdr:rowOff>67306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AFC371-C02F-4B2A-8590-225BC3CAA4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529" t="17949" r="1529"/>
        <a:stretch/>
      </xdr:blipFill>
      <xdr:spPr>
        <a:xfrm>
          <a:off x="8084861" y="8096"/>
          <a:ext cx="3025727" cy="14498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1285693</xdr:colOff>
      <xdr:row>5</xdr:row>
      <xdr:rowOff>67306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4F2446-0FD6-45C7-A144-759780336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148085" cy="149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veloper.wirepas.com/support/solutions/articles/77000498524-wirepas-developer-portal-legal-notice" TargetMode="External"/><Relationship Id="rId1" Type="http://schemas.openxmlformats.org/officeDocument/2006/relationships/hyperlink" Target="https://developer.wirepas.com/support/solutions/articles/77000498525-wirepas-developer-portal-terms-of-us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5CAF-8ECB-4859-AAE9-FFA5D8020344}">
  <dimension ref="A1:BN251"/>
  <sheetViews>
    <sheetView tabSelected="1" zoomScale="115" zoomScaleNormal="115" workbookViewId="0">
      <selection activeCell="C38" sqref="C38"/>
    </sheetView>
  </sheetViews>
  <sheetFormatPr defaultColWidth="8.77734375" defaultRowHeight="13.8"/>
  <cols>
    <col min="1" max="1" width="4.44140625" style="1" customWidth="1"/>
    <col min="2" max="2" width="51.109375" style="3" customWidth="1"/>
    <col min="3" max="3" width="8.21875" style="3" customWidth="1"/>
    <col min="4" max="4" width="16.5546875" style="3" customWidth="1"/>
    <col min="5" max="5" width="15.109375" style="3" customWidth="1"/>
    <col min="6" max="6" width="2.5546875" style="1" customWidth="1"/>
    <col min="7" max="7" width="58.109375" style="3" customWidth="1"/>
    <col min="8" max="8" width="14" style="3" customWidth="1"/>
    <col min="9" max="9" width="8.77734375" style="4"/>
    <col min="10" max="10" width="8.77734375" style="1"/>
    <col min="11" max="11" width="8.44140625" style="1" customWidth="1"/>
    <col min="12" max="12" width="28.21875" style="1" customWidth="1"/>
    <col min="13" max="66" width="8.77734375" style="1"/>
    <col min="67" max="16384" width="8.77734375" style="3"/>
  </cols>
  <sheetData>
    <row r="1" spans="2:10" s="1" customFormat="1">
      <c r="I1" s="2"/>
    </row>
    <row r="2" spans="2:10" s="1" customFormat="1">
      <c r="I2" s="2"/>
    </row>
    <row r="3" spans="2:10" s="1" customFormat="1">
      <c r="I3" s="2"/>
    </row>
    <row r="4" spans="2:10" s="1" customFormat="1" ht="19.5" customHeight="1">
      <c r="I4" s="2"/>
    </row>
    <row r="5" spans="2:10" s="1" customFormat="1" ht="51" customHeight="1">
      <c r="I5" s="2"/>
    </row>
    <row r="6" spans="2:10" s="1" customFormat="1">
      <c r="I6" s="2"/>
    </row>
    <row r="7" spans="2:10" s="1" customFormat="1">
      <c r="B7" s="8"/>
      <c r="I7" s="2"/>
    </row>
    <row r="8" spans="2:10" s="1" customFormat="1">
      <c r="B8" s="9" t="s">
        <v>0</v>
      </c>
      <c r="C8" s="57" t="s">
        <v>1</v>
      </c>
      <c r="D8" s="10">
        <f>IF(C8="meter",1,0.3048)</f>
        <v>1</v>
      </c>
      <c r="E8" s="7"/>
      <c r="F8" s="7"/>
      <c r="G8" s="7"/>
      <c r="H8" s="7"/>
      <c r="I8" s="11"/>
      <c r="J8" s="7"/>
    </row>
    <row r="9" spans="2:10" s="1" customFormat="1">
      <c r="B9" s="7"/>
      <c r="C9" s="7"/>
      <c r="D9" s="7"/>
      <c r="E9" s="7"/>
      <c r="F9" s="7"/>
      <c r="G9" s="7"/>
      <c r="H9" s="7"/>
      <c r="I9" s="11"/>
      <c r="J9" s="7"/>
    </row>
    <row r="10" spans="2:10">
      <c r="B10" s="82" t="s">
        <v>2</v>
      </c>
      <c r="C10" s="83"/>
      <c r="D10" s="83"/>
      <c r="E10" s="84"/>
      <c r="F10" s="7"/>
      <c r="G10" s="78" t="s">
        <v>3</v>
      </c>
      <c r="H10" s="78"/>
      <c r="I10" s="78"/>
      <c r="J10" s="7"/>
    </row>
    <row r="11" spans="2:10">
      <c r="B11" s="79" t="s">
        <v>4</v>
      </c>
      <c r="C11" s="80"/>
      <c r="D11" s="80"/>
      <c r="E11" s="81"/>
      <c r="F11" s="7"/>
      <c r="G11" s="12"/>
      <c r="H11" s="7"/>
      <c r="I11" s="11"/>
      <c r="J11" s="7"/>
    </row>
    <row r="12" spans="2:10">
      <c r="B12" s="85" t="s">
        <v>5</v>
      </c>
      <c r="C12" s="85"/>
      <c r="D12" s="57">
        <v>3000</v>
      </c>
      <c r="E12" s="13" t="s">
        <v>6</v>
      </c>
      <c r="F12" s="7"/>
      <c r="G12" s="14" t="s">
        <v>7</v>
      </c>
      <c r="H12" s="15"/>
      <c r="I12" s="16"/>
      <c r="J12" s="7"/>
    </row>
    <row r="13" spans="2:10">
      <c r="B13" s="85" t="s">
        <v>8</v>
      </c>
      <c r="C13" s="85"/>
      <c r="D13" s="57">
        <v>5</v>
      </c>
      <c r="E13" s="13" t="s">
        <v>9</v>
      </c>
      <c r="F13" s="7"/>
      <c r="G13" s="17" t="s">
        <v>10</v>
      </c>
      <c r="H13" s="18">
        <f>2.5*D21</f>
        <v>12.5</v>
      </c>
      <c r="I13" s="19" t="str">
        <f>IF($C$8="meter","m","feet")</f>
        <v>m</v>
      </c>
      <c r="J13" s="7"/>
    </row>
    <row r="14" spans="2:10">
      <c r="B14" s="85" t="s">
        <v>11</v>
      </c>
      <c r="C14" s="85"/>
      <c r="D14" s="57">
        <v>100</v>
      </c>
      <c r="E14" s="13" t="s">
        <v>6</v>
      </c>
      <c r="F14" s="7"/>
      <c r="G14" s="17" t="s">
        <v>12</v>
      </c>
      <c r="H14" s="18">
        <f>IF(H13*H13&lt;H16,H13*H13,H16)</f>
        <v>156.25</v>
      </c>
      <c r="I14" s="20" t="str">
        <f>IF($C$8="meter","m²","sqft")</f>
        <v>m²</v>
      </c>
      <c r="J14" s="7"/>
    </row>
    <row r="15" spans="2:10">
      <c r="B15" s="85" t="s">
        <v>13</v>
      </c>
      <c r="C15" s="85"/>
      <c r="D15" s="57">
        <v>1</v>
      </c>
      <c r="E15" s="13" t="s">
        <v>9</v>
      </c>
      <c r="F15" s="7"/>
      <c r="G15" s="14" t="s">
        <v>14</v>
      </c>
      <c r="H15" s="15"/>
      <c r="I15" s="19"/>
      <c r="J15" s="7"/>
    </row>
    <row r="16" spans="2:10">
      <c r="B16" s="85" t="s">
        <v>15</v>
      </c>
      <c r="C16" s="85"/>
      <c r="D16" s="57">
        <v>30</v>
      </c>
      <c r="E16" s="13" t="s">
        <v>9</v>
      </c>
      <c r="F16" s="7"/>
      <c r="G16" s="17" t="s">
        <v>16</v>
      </c>
      <c r="H16" s="18">
        <f>400/(D8*D8)</f>
        <v>400</v>
      </c>
      <c r="I16" s="19" t="str">
        <f>IF($C$8="meter","m²","sqft")</f>
        <v>m²</v>
      </c>
      <c r="J16" s="7"/>
    </row>
    <row r="17" spans="2:12">
      <c r="B17" s="66" t="s">
        <v>17</v>
      </c>
      <c r="C17" s="66"/>
      <c r="D17" s="66"/>
      <c r="E17" s="66"/>
      <c r="F17" s="7"/>
      <c r="G17" s="17" t="s">
        <v>18</v>
      </c>
      <c r="H17" s="18">
        <f>D18/H14</f>
        <v>576</v>
      </c>
      <c r="I17" s="19" t="s">
        <v>19</v>
      </c>
      <c r="J17" s="7"/>
    </row>
    <row r="18" spans="2:12">
      <c r="B18" s="86" t="s">
        <v>20</v>
      </c>
      <c r="C18" s="87"/>
      <c r="D18" s="57">
        <v>90000</v>
      </c>
      <c r="E18" s="13" t="str">
        <f>IF($C$8="meter","m²","sqft")</f>
        <v>m²</v>
      </c>
      <c r="F18" s="7"/>
      <c r="G18" s="17"/>
      <c r="H18" s="7"/>
      <c r="I18" s="19"/>
      <c r="J18" s="7"/>
    </row>
    <row r="19" spans="2:12">
      <c r="B19" s="86" t="s">
        <v>21</v>
      </c>
      <c r="C19" s="87"/>
      <c r="D19" s="57">
        <v>10</v>
      </c>
      <c r="E19" s="13"/>
      <c r="F19" s="7"/>
      <c r="G19" s="17" t="s">
        <v>22</v>
      </c>
      <c r="H19" s="18">
        <v>10</v>
      </c>
      <c r="I19" s="19"/>
      <c r="J19" s="7"/>
    </row>
    <row r="20" spans="2:12">
      <c r="B20" s="79" t="s">
        <v>23</v>
      </c>
      <c r="C20" s="80"/>
      <c r="D20" s="80"/>
      <c r="E20" s="81"/>
      <c r="F20" s="7"/>
      <c r="G20" s="17" t="s">
        <v>24</v>
      </c>
      <c r="H20" s="21">
        <v>1</v>
      </c>
      <c r="I20" s="19" t="s">
        <v>9</v>
      </c>
      <c r="J20" s="7"/>
    </row>
    <row r="21" spans="2:12">
      <c r="B21" s="74" t="s">
        <v>25</v>
      </c>
      <c r="C21" s="75"/>
      <c r="D21" s="57">
        <v>5</v>
      </c>
      <c r="E21" s="13" t="str">
        <f>IF($C$8="meter","m","feet")</f>
        <v>m</v>
      </c>
      <c r="F21" s="7"/>
      <c r="G21" s="17" t="s">
        <v>26</v>
      </c>
      <c r="H21" s="7">
        <f>D12/D13/H20/H19</f>
        <v>60</v>
      </c>
      <c r="I21" s="19" t="s">
        <v>19</v>
      </c>
      <c r="J21" s="7"/>
      <c r="L21" s="5"/>
    </row>
    <row r="22" spans="2:12">
      <c r="B22" s="7"/>
      <c r="C22" s="7"/>
      <c r="D22" s="7"/>
      <c r="E22" s="7"/>
      <c r="F22" s="7"/>
      <c r="G22" s="17" t="s">
        <v>27</v>
      </c>
      <c r="H22" s="18">
        <f>D18/((1+H24)*H21)</f>
        <v>1363.6363636363637</v>
      </c>
      <c r="I22" s="19" t="str">
        <f>IF($C$8="meter","m²","sqft")</f>
        <v>m²</v>
      </c>
      <c r="J22" s="7"/>
      <c r="L22" s="6"/>
    </row>
    <row r="23" spans="2:12">
      <c r="B23" s="88" t="s">
        <v>28</v>
      </c>
      <c r="C23" s="88"/>
      <c r="D23" s="88"/>
      <c r="E23" s="88"/>
      <c r="F23" s="7"/>
      <c r="G23" s="17" t="s">
        <v>29</v>
      </c>
      <c r="H23" s="18">
        <f>20/(D8*D8)</f>
        <v>20</v>
      </c>
      <c r="I23" s="19" t="str">
        <f>IF($C$8="meter","m²","sqft")</f>
        <v>m²</v>
      </c>
      <c r="J23" s="7"/>
    </row>
    <row r="24" spans="2:12">
      <c r="B24" s="66" t="s">
        <v>30</v>
      </c>
      <c r="C24" s="66"/>
      <c r="D24" s="66"/>
      <c r="E24" s="66"/>
      <c r="F24" s="7"/>
      <c r="G24" s="17" t="s">
        <v>31</v>
      </c>
      <c r="H24" s="22">
        <v>0.1</v>
      </c>
      <c r="I24" s="19"/>
      <c r="J24" s="7"/>
    </row>
    <row r="25" spans="2:12">
      <c r="B25" s="70" t="s">
        <v>32</v>
      </c>
      <c r="C25" s="71"/>
      <c r="D25" s="61">
        <f>H25</f>
        <v>633.6</v>
      </c>
      <c r="E25" s="10" t="s">
        <v>33</v>
      </c>
      <c r="F25" s="7"/>
      <c r="G25" s="23" t="s">
        <v>34</v>
      </c>
      <c r="H25" s="24">
        <f>IF(MIN(H14,H22)&lt;H23, "Error, too high Anchors Density", MAX(H17,H21)*(1+H24))</f>
        <v>633.6</v>
      </c>
      <c r="I25" s="20" t="s">
        <v>19</v>
      </c>
      <c r="J25" s="7"/>
    </row>
    <row r="26" spans="2:12">
      <c r="B26" s="72" t="s">
        <v>35</v>
      </c>
      <c r="C26" s="73"/>
      <c r="D26" s="61">
        <f>IF(MIN(H14,H22)&lt;H23, "Error, too high Anchors Density", MIN(H14,H22))</f>
        <v>156.25</v>
      </c>
      <c r="E26" s="13" t="str">
        <f>IF($C$8="meter","m²","sqft")</f>
        <v>m²</v>
      </c>
      <c r="F26" s="7"/>
      <c r="G26" s="21"/>
      <c r="H26" s="21"/>
      <c r="I26" s="25"/>
      <c r="J26" s="7"/>
    </row>
    <row r="27" spans="2:12">
      <c r="B27" s="72" t="s">
        <v>36</v>
      </c>
      <c r="C27" s="73"/>
      <c r="D27" s="61">
        <f>IF(MIN(H14,H22)&lt;H23, "Error, too high Anchors Density", H38)</f>
        <v>10</v>
      </c>
      <c r="E27" s="10" t="s">
        <v>37</v>
      </c>
      <c r="F27" s="7"/>
      <c r="G27" s="26" t="s">
        <v>38</v>
      </c>
      <c r="H27" s="15"/>
      <c r="I27" s="16"/>
      <c r="J27" s="7"/>
    </row>
    <row r="28" spans="2:12">
      <c r="B28" s="65" t="s">
        <v>39</v>
      </c>
      <c r="C28" s="65"/>
      <c r="D28" s="66"/>
      <c r="E28" s="66"/>
      <c r="F28" s="7"/>
      <c r="G28" s="17" t="s">
        <v>40</v>
      </c>
      <c r="H28" s="27">
        <f>D12/D13/60</f>
        <v>10</v>
      </c>
      <c r="I28" s="19" t="s">
        <v>41</v>
      </c>
      <c r="J28" s="7"/>
    </row>
    <row r="29" spans="2:12">
      <c r="B29" s="67" t="s">
        <v>42</v>
      </c>
      <c r="C29" s="67"/>
      <c r="D29" s="76" t="s">
        <v>43</v>
      </c>
      <c r="E29" s="77"/>
      <c r="F29" s="7"/>
      <c r="G29" s="17" t="s">
        <v>44</v>
      </c>
      <c r="H29" s="27">
        <f>IF(D16=0,0,H25*2/D16/60)</f>
        <v>0.70400000000000007</v>
      </c>
      <c r="I29" s="19" t="s">
        <v>41</v>
      </c>
      <c r="J29" s="7"/>
    </row>
    <row r="30" spans="2:12" ht="15" customHeight="1">
      <c r="B30" s="68">
        <v>2400</v>
      </c>
      <c r="C30" s="68"/>
      <c r="D30" s="59">
        <f>IF(H25="Error, too high Anchors Density",0,B30/($H$55/1000)/24/365)</f>
        <v>7.3468518739720023</v>
      </c>
      <c r="E30" s="54" t="s">
        <v>75</v>
      </c>
      <c r="F30" s="7"/>
      <c r="G30" s="17" t="s">
        <v>45</v>
      </c>
      <c r="H30" s="27">
        <f>IF(D15=0,0,D14/D15/60)</f>
        <v>1.6666666666666667</v>
      </c>
      <c r="I30" s="19" t="s">
        <v>41</v>
      </c>
      <c r="J30" s="7"/>
    </row>
    <row r="31" spans="2:12" ht="15" customHeight="1">
      <c r="B31" s="69">
        <v>5200</v>
      </c>
      <c r="C31" s="69"/>
      <c r="D31" s="60">
        <f>IF(H25="Error, too high Anchors Density",0,B31/($H$55/1000)/24/365)</f>
        <v>15.918179060272672</v>
      </c>
      <c r="E31" s="55" t="s">
        <v>75</v>
      </c>
      <c r="F31" s="7"/>
      <c r="G31" s="17" t="s">
        <v>46</v>
      </c>
      <c r="H31" s="27">
        <f>H28+H29+H30</f>
        <v>12.370666666666667</v>
      </c>
      <c r="I31" s="19" t="s">
        <v>41</v>
      </c>
      <c r="J31" s="7"/>
    </row>
    <row r="32" spans="2:12" ht="15" customHeight="1">
      <c r="B32" s="56" t="s">
        <v>78</v>
      </c>
      <c r="C32" s="58">
        <v>5200</v>
      </c>
      <c r="D32" s="59">
        <f>IF(H26="Error, too high Anchors Density",0,C32/($H$55/1000)/24/365)</f>
        <v>15.918179060272672</v>
      </c>
      <c r="E32" s="55" t="s">
        <v>75</v>
      </c>
      <c r="F32" s="7"/>
      <c r="G32" s="17"/>
      <c r="H32" s="7"/>
      <c r="I32" s="19"/>
      <c r="J32" s="7"/>
    </row>
    <row r="33" spans="2:10" s="1" customFormat="1">
      <c r="B33" s="62" t="s">
        <v>76</v>
      </c>
      <c r="C33" s="63"/>
      <c r="D33" s="63"/>
      <c r="E33" s="64"/>
      <c r="F33" s="7"/>
      <c r="G33" s="17" t="s">
        <v>47</v>
      </c>
      <c r="H33" s="7">
        <v>30</v>
      </c>
      <c r="I33" s="19" t="s">
        <v>41</v>
      </c>
      <c r="J33" s="7"/>
    </row>
    <row r="34" spans="2:10" s="1" customFormat="1">
      <c r="B34" s="7"/>
      <c r="C34" s="7"/>
      <c r="D34" s="7"/>
      <c r="E34" s="7"/>
      <c r="F34" s="7"/>
      <c r="G34" s="17" t="s">
        <v>48</v>
      </c>
      <c r="H34" s="27">
        <f>H31/H33</f>
        <v>0.41235555555555553</v>
      </c>
      <c r="I34" s="19"/>
      <c r="J34" s="7"/>
    </row>
    <row r="35" spans="2:10" s="1" customFormat="1">
      <c r="B35" s="7"/>
      <c r="C35" s="7"/>
      <c r="D35" s="7"/>
      <c r="E35" s="7"/>
      <c r="F35" s="7"/>
      <c r="G35" s="17" t="s">
        <v>49</v>
      </c>
      <c r="H35" s="18">
        <f>30000/(D8*D8)</f>
        <v>30000</v>
      </c>
      <c r="I35" s="19" t="str">
        <f>IF($C$8="meter","m²","sqft")</f>
        <v>m²</v>
      </c>
      <c r="J35" s="7"/>
    </row>
    <row r="36" spans="2:10" s="1" customFormat="1">
      <c r="B36" s="7"/>
      <c r="C36" s="7"/>
      <c r="D36" s="7"/>
      <c r="E36" s="7"/>
      <c r="F36" s="7"/>
      <c r="G36" s="17" t="s">
        <v>50</v>
      </c>
      <c r="H36" s="18">
        <f>ROUNDUP(D18/H35,0)</f>
        <v>3</v>
      </c>
      <c r="I36" s="19"/>
      <c r="J36" s="7"/>
    </row>
    <row r="37" spans="2:10" s="1" customFormat="1">
      <c r="B37" s="7"/>
      <c r="C37" s="7"/>
      <c r="D37" s="7"/>
      <c r="E37" s="7"/>
      <c r="F37" s="7"/>
      <c r="G37" s="17" t="s">
        <v>51</v>
      </c>
      <c r="H37" s="7">
        <f>IF((D18/D19)&gt;H35,(ROUNDUP((D18/D19/H35),0)*D19)/D19,D19/D19)</f>
        <v>1</v>
      </c>
      <c r="I37" s="19"/>
      <c r="J37" s="7"/>
    </row>
    <row r="38" spans="2:10" s="1" customFormat="1">
      <c r="B38" s="7"/>
      <c r="C38" s="7"/>
      <c r="D38" s="7"/>
      <c r="E38" s="7"/>
      <c r="F38" s="7"/>
      <c r="G38" s="23" t="s">
        <v>36</v>
      </c>
      <c r="H38" s="24">
        <f>MAX(H34,H36,H37*D19)</f>
        <v>10</v>
      </c>
      <c r="I38" s="20"/>
      <c r="J38" s="7"/>
    </row>
    <row r="39" spans="2:10" s="1" customFormat="1">
      <c r="B39" s="7"/>
      <c r="C39" s="7"/>
      <c r="D39" s="7"/>
      <c r="E39" s="7"/>
      <c r="F39" s="7"/>
      <c r="G39" s="7"/>
      <c r="H39" s="7"/>
      <c r="I39" s="11"/>
      <c r="J39" s="7"/>
    </row>
    <row r="40" spans="2:10" s="1" customFormat="1">
      <c r="B40" s="7"/>
      <c r="C40" s="7"/>
      <c r="D40" s="7"/>
      <c r="E40" s="7"/>
      <c r="F40" s="7"/>
      <c r="G40" s="26" t="s">
        <v>52</v>
      </c>
      <c r="H40" s="15"/>
      <c r="I40" s="16"/>
      <c r="J40" s="7"/>
    </row>
    <row r="41" spans="2:10" s="1" customFormat="1">
      <c r="B41" s="7"/>
      <c r="C41" s="7"/>
      <c r="D41" s="7"/>
      <c r="E41" s="7"/>
      <c r="F41" s="7"/>
      <c r="G41" s="28" t="s">
        <v>53</v>
      </c>
      <c r="H41" s="27">
        <f>H31/H38</f>
        <v>1.2370666666666668</v>
      </c>
      <c r="I41" s="19" t="s">
        <v>41</v>
      </c>
      <c r="J41" s="7"/>
    </row>
    <row r="42" spans="2:10" s="1" customFormat="1">
      <c r="B42" s="7"/>
      <c r="C42" s="7"/>
      <c r="D42" s="7"/>
      <c r="E42" s="7"/>
      <c r="F42" s="7"/>
      <c r="G42" s="28" t="s">
        <v>54</v>
      </c>
      <c r="H42" s="7">
        <v>10</v>
      </c>
      <c r="I42" s="19"/>
      <c r="J42" s="7"/>
    </row>
    <row r="43" spans="2:10" s="1" customFormat="1">
      <c r="B43" s="29"/>
      <c r="C43" s="29"/>
      <c r="D43" s="29"/>
      <c r="E43" s="7"/>
      <c r="F43" s="7"/>
      <c r="G43" s="30" t="s">
        <v>55</v>
      </c>
      <c r="H43" s="31">
        <f>H41/H42</f>
        <v>0.12370666666666667</v>
      </c>
      <c r="I43" s="20" t="s">
        <v>41</v>
      </c>
      <c r="J43" s="7"/>
    </row>
    <row r="44" spans="2:10" s="1" customFormat="1">
      <c r="B44" s="29"/>
      <c r="C44" s="29"/>
      <c r="D44" s="29"/>
      <c r="E44" s="7"/>
      <c r="F44" s="7"/>
      <c r="G44" s="7"/>
      <c r="H44" s="7"/>
      <c r="I44" s="11"/>
      <c r="J44" s="7"/>
    </row>
    <row r="45" spans="2:10" s="1" customFormat="1">
      <c r="B45" s="7"/>
      <c r="C45" s="7"/>
      <c r="D45" s="7"/>
      <c r="E45" s="7"/>
      <c r="F45" s="7"/>
      <c r="G45" s="14" t="s">
        <v>56</v>
      </c>
      <c r="H45" s="15"/>
      <c r="I45" s="16"/>
      <c r="J45" s="7"/>
    </row>
    <row r="46" spans="2:10" s="1" customFormat="1">
      <c r="B46" s="7"/>
      <c r="C46" s="7"/>
      <c r="D46" s="7"/>
      <c r="E46" s="7"/>
      <c r="F46" s="7"/>
      <c r="G46" s="28" t="s">
        <v>57</v>
      </c>
      <c r="H46" s="32" t="s">
        <v>58</v>
      </c>
      <c r="I46" s="19" t="s">
        <v>59</v>
      </c>
      <c r="J46" s="7"/>
    </row>
    <row r="47" spans="2:10" s="1" customFormat="1">
      <c r="B47" s="7"/>
      <c r="C47" s="7"/>
      <c r="D47" s="7"/>
      <c r="E47" s="7"/>
      <c r="F47" s="7"/>
      <c r="G47" s="30" t="s">
        <v>60</v>
      </c>
      <c r="H47" s="33">
        <v>4</v>
      </c>
      <c r="I47" s="20">
        <v>2</v>
      </c>
      <c r="J47" s="7"/>
    </row>
    <row r="48" spans="2:10" s="1" customFormat="1">
      <c r="B48" s="7"/>
      <c r="C48" s="7"/>
      <c r="D48" s="7"/>
      <c r="E48" s="7"/>
      <c r="F48" s="7"/>
      <c r="G48" s="7" t="s">
        <v>61</v>
      </c>
      <c r="H48" s="34">
        <f>$H$43/H47</f>
        <v>3.0926666666666668E-2</v>
      </c>
      <c r="I48" s="35">
        <f>$H$43/I47</f>
        <v>6.1853333333333337E-2</v>
      </c>
      <c r="J48" s="7"/>
    </row>
    <row r="49" spans="2:10" s="1" customFormat="1">
      <c r="B49" s="7"/>
      <c r="C49" s="7"/>
      <c r="D49" s="7"/>
      <c r="E49" s="7"/>
      <c r="F49" s="7"/>
      <c r="G49" s="7" t="s">
        <v>62</v>
      </c>
      <c r="H49" s="7" t="b">
        <f>H48&gt;100%</f>
        <v>0</v>
      </c>
      <c r="I49" s="11" t="b">
        <f t="shared" ref="I49" si="0">I48&gt;100%</f>
        <v>0</v>
      </c>
      <c r="J49" s="7"/>
    </row>
    <row r="50" spans="2:10" s="1" customFormat="1" ht="14.4">
      <c r="B50" s="36" t="s">
        <v>63</v>
      </c>
      <c r="C50" s="37"/>
      <c r="D50" s="37"/>
      <c r="E50" s="38"/>
      <c r="F50" s="7"/>
      <c r="G50" s="14" t="s">
        <v>64</v>
      </c>
      <c r="H50" s="15"/>
      <c r="I50" s="16"/>
      <c r="J50" s="7"/>
    </row>
    <row r="51" spans="2:10" s="1" customFormat="1" ht="14.4">
      <c r="B51" s="39" t="s">
        <v>65</v>
      </c>
      <c r="C51" s="40" t="s">
        <v>66</v>
      </c>
      <c r="D51" s="41"/>
      <c r="E51" s="42"/>
      <c r="F51" s="7"/>
      <c r="G51" s="43" t="s">
        <v>67</v>
      </c>
      <c r="H51" s="7">
        <v>48</v>
      </c>
      <c r="I51" s="19">
        <v>32</v>
      </c>
      <c r="J51" s="29">
        <v>0.01</v>
      </c>
    </row>
    <row r="52" spans="2:10" s="1" customFormat="1" ht="14.4">
      <c r="B52" s="44" t="s">
        <v>68</v>
      </c>
      <c r="C52" s="45" t="s">
        <v>69</v>
      </c>
      <c r="D52" s="46"/>
      <c r="E52" s="47"/>
      <c r="F52" s="7"/>
      <c r="G52" s="28" t="s">
        <v>70</v>
      </c>
      <c r="H52" s="7">
        <v>146</v>
      </c>
      <c r="I52" s="19">
        <v>82</v>
      </c>
      <c r="J52" s="29">
        <v>0.5</v>
      </c>
    </row>
    <row r="53" spans="2:10" s="1" customFormat="1" ht="13.2" customHeight="1">
      <c r="B53" s="48" t="s">
        <v>71</v>
      </c>
      <c r="C53" s="49"/>
      <c r="D53" s="49"/>
      <c r="E53" s="50"/>
      <c r="F53" s="7"/>
      <c r="G53" s="30" t="s">
        <v>72</v>
      </c>
      <c r="H53" s="33">
        <v>228</v>
      </c>
      <c r="I53" s="20">
        <v>122</v>
      </c>
      <c r="J53" s="29">
        <v>1</v>
      </c>
    </row>
    <row r="54" spans="2:10" s="1" customFormat="1">
      <c r="B54" s="7"/>
      <c r="C54" s="7"/>
      <c r="D54" s="7"/>
      <c r="E54" s="7"/>
      <c r="F54" s="7"/>
      <c r="G54" s="7" t="s">
        <v>73</v>
      </c>
      <c r="H54" s="18">
        <f>IF(H48&lt;$J52,H51+(H52-H51)*(H48-$J51)/($J52-$J51),H52+(H53-H52)*(H48-$J52)/($J53-$J52))</f>
        <v>52.185333333333332</v>
      </c>
      <c r="I54" s="51">
        <f>IF(I48&lt;$J52,I51+(I52-I51)*(I48-$J51)/($J52-$J51),I52+(I53-I52)*(I48-$J52)/($J53-$J52))</f>
        <v>37.291156462585036</v>
      </c>
      <c r="J54" s="7"/>
    </row>
    <row r="55" spans="2:10">
      <c r="B55" s="7" t="s">
        <v>77</v>
      </c>
      <c r="C55" s="7"/>
      <c r="D55" s="7"/>
      <c r="E55" s="7"/>
      <c r="F55" s="7"/>
      <c r="G55" s="52" t="s">
        <v>74</v>
      </c>
      <c r="H55" s="53">
        <f>IF(I49,H54,I54)</f>
        <v>37.291156462585036</v>
      </c>
      <c r="I55" s="25"/>
      <c r="J55" s="7"/>
    </row>
    <row r="56" spans="2:10">
      <c r="B56" s="7"/>
      <c r="C56" s="7"/>
      <c r="D56" s="7"/>
      <c r="E56" s="7"/>
      <c r="F56" s="7"/>
      <c r="G56" s="7"/>
      <c r="H56" s="7"/>
      <c r="I56" s="7"/>
      <c r="J56" s="7"/>
    </row>
    <row r="57" spans="2:10">
      <c r="B57" s="1"/>
      <c r="C57" s="1"/>
      <c r="D57" s="1"/>
      <c r="E57" s="1"/>
      <c r="F57" s="7"/>
      <c r="G57" s="7"/>
      <c r="H57" s="7"/>
      <c r="I57" s="7"/>
      <c r="J57" s="7"/>
    </row>
    <row r="58" spans="2:10">
      <c r="B58" s="1"/>
      <c r="C58" s="1"/>
      <c r="D58" s="1"/>
      <c r="E58" s="1"/>
      <c r="G58" s="1"/>
      <c r="H58" s="1"/>
      <c r="I58" s="1"/>
    </row>
    <row r="59" spans="2:10">
      <c r="B59" s="1"/>
      <c r="C59" s="1"/>
      <c r="D59" s="1"/>
      <c r="E59" s="1"/>
      <c r="G59" s="1"/>
      <c r="H59" s="1"/>
      <c r="I59" s="1"/>
    </row>
    <row r="60" spans="2:10">
      <c r="B60" s="1"/>
      <c r="C60" s="1"/>
      <c r="D60" s="1"/>
      <c r="E60" s="1"/>
      <c r="G60" s="1"/>
      <c r="H60" s="1"/>
      <c r="I60" s="1"/>
    </row>
    <row r="61" spans="2:10">
      <c r="B61" s="1"/>
      <c r="C61" s="1"/>
      <c r="D61" s="1"/>
      <c r="E61" s="1"/>
      <c r="G61" s="1"/>
      <c r="H61" s="1"/>
      <c r="I61" s="1"/>
    </row>
    <row r="62" spans="2:10">
      <c r="B62" s="1"/>
      <c r="C62" s="1"/>
      <c r="D62" s="1"/>
      <c r="E62" s="1"/>
      <c r="G62" s="1"/>
      <c r="H62" s="1"/>
      <c r="I62" s="1"/>
    </row>
    <row r="63" spans="2:10">
      <c r="B63" s="1"/>
      <c r="C63" s="1"/>
      <c r="D63" s="1"/>
      <c r="E63" s="1"/>
      <c r="G63" s="1"/>
      <c r="H63" s="1"/>
      <c r="I63" s="1"/>
    </row>
    <row r="64" spans="2:10">
      <c r="B64" s="1"/>
      <c r="C64" s="1"/>
      <c r="D64" s="1"/>
      <c r="E64" s="1"/>
      <c r="G64" s="1"/>
      <c r="H64" s="1"/>
      <c r="I64" s="1"/>
    </row>
    <row r="65" spans="2:9">
      <c r="B65" s="1"/>
      <c r="C65" s="1"/>
      <c r="D65" s="1"/>
      <c r="E65" s="1"/>
      <c r="G65" s="1"/>
      <c r="H65" s="1"/>
      <c r="I65" s="1"/>
    </row>
    <row r="66" spans="2:9">
      <c r="B66" s="1"/>
      <c r="C66" s="1"/>
      <c r="D66" s="1"/>
      <c r="E66" s="1"/>
      <c r="G66" s="1"/>
      <c r="H66" s="1"/>
      <c r="I66" s="1"/>
    </row>
    <row r="67" spans="2:9">
      <c r="B67" s="1"/>
      <c r="C67" s="1"/>
      <c r="D67" s="1"/>
      <c r="E67" s="1"/>
      <c r="G67" s="1"/>
      <c r="H67" s="1"/>
      <c r="I67" s="1"/>
    </row>
    <row r="68" spans="2:9">
      <c r="B68" s="1"/>
      <c r="C68" s="1"/>
      <c r="D68" s="1"/>
      <c r="E68" s="1"/>
      <c r="G68" s="1"/>
      <c r="H68" s="1"/>
      <c r="I68" s="1"/>
    </row>
    <row r="69" spans="2:9">
      <c r="B69" s="1"/>
      <c r="C69" s="1"/>
      <c r="D69" s="1"/>
      <c r="E69" s="1"/>
      <c r="G69" s="1"/>
      <c r="H69" s="1"/>
      <c r="I69" s="1"/>
    </row>
    <row r="70" spans="2:9">
      <c r="B70" s="1"/>
      <c r="C70" s="1"/>
      <c r="D70" s="1"/>
      <c r="E70" s="1"/>
      <c r="G70" s="1"/>
      <c r="H70" s="1"/>
      <c r="I70" s="1"/>
    </row>
    <row r="71" spans="2:9">
      <c r="B71" s="1"/>
      <c r="C71" s="1"/>
      <c r="D71" s="1"/>
      <c r="E71" s="1"/>
      <c r="G71" s="1"/>
      <c r="H71" s="1"/>
      <c r="I71" s="1"/>
    </row>
    <row r="72" spans="2:9">
      <c r="B72" s="1"/>
      <c r="C72" s="1"/>
      <c r="D72" s="1"/>
      <c r="E72" s="1"/>
      <c r="G72" s="1"/>
      <c r="H72" s="1"/>
      <c r="I72" s="1"/>
    </row>
    <row r="73" spans="2:9">
      <c r="B73" s="1"/>
      <c r="C73" s="1"/>
      <c r="D73" s="1"/>
      <c r="E73" s="1"/>
      <c r="G73" s="1"/>
      <c r="H73" s="1"/>
      <c r="I73" s="1"/>
    </row>
    <row r="74" spans="2:9">
      <c r="B74" s="1"/>
      <c r="C74" s="1"/>
      <c r="D74" s="1"/>
      <c r="E74" s="1"/>
      <c r="G74" s="1"/>
      <c r="H74" s="1"/>
      <c r="I74" s="1"/>
    </row>
    <row r="75" spans="2:9">
      <c r="B75" s="1"/>
      <c r="C75" s="1"/>
      <c r="D75" s="1"/>
      <c r="E75" s="1"/>
      <c r="G75" s="1"/>
      <c r="H75" s="1"/>
      <c r="I75" s="1"/>
    </row>
    <row r="76" spans="2:9">
      <c r="B76" s="1"/>
      <c r="C76" s="1"/>
      <c r="D76" s="1"/>
      <c r="E76" s="1"/>
      <c r="G76" s="1"/>
      <c r="H76" s="1"/>
      <c r="I76" s="1"/>
    </row>
    <row r="77" spans="2:9">
      <c r="B77" s="1"/>
      <c r="C77" s="1"/>
      <c r="D77" s="1"/>
      <c r="E77" s="1"/>
      <c r="G77" s="1"/>
      <c r="H77" s="1"/>
      <c r="I77" s="1"/>
    </row>
    <row r="78" spans="2:9">
      <c r="B78" s="1"/>
      <c r="C78" s="1"/>
      <c r="D78" s="1"/>
      <c r="E78" s="1"/>
      <c r="G78" s="1"/>
      <c r="H78" s="1"/>
      <c r="I78" s="1"/>
    </row>
    <row r="79" spans="2:9">
      <c r="B79" s="1"/>
      <c r="C79" s="1"/>
      <c r="D79" s="1"/>
      <c r="E79" s="1"/>
      <c r="G79" s="1"/>
      <c r="H79" s="1"/>
      <c r="I79" s="1"/>
    </row>
    <row r="80" spans="2:9">
      <c r="B80" s="1"/>
      <c r="C80" s="1"/>
      <c r="D80" s="1"/>
      <c r="E80" s="1"/>
      <c r="G80" s="1"/>
      <c r="H80" s="1"/>
      <c r="I80" s="1"/>
    </row>
    <row r="81" spans="2:9">
      <c r="B81" s="1"/>
      <c r="C81" s="1"/>
      <c r="D81" s="1"/>
      <c r="E81" s="1"/>
      <c r="G81" s="1"/>
      <c r="H81" s="1"/>
      <c r="I81" s="1"/>
    </row>
    <row r="82" spans="2:9">
      <c r="B82" s="1"/>
      <c r="C82" s="1"/>
      <c r="D82" s="1"/>
      <c r="E82" s="1"/>
      <c r="G82" s="1"/>
      <c r="H82" s="1"/>
      <c r="I82" s="1"/>
    </row>
    <row r="83" spans="2:9">
      <c r="B83" s="1"/>
      <c r="C83" s="1"/>
      <c r="D83" s="1"/>
      <c r="E83" s="1"/>
      <c r="G83" s="1"/>
      <c r="H83" s="1"/>
      <c r="I83" s="1"/>
    </row>
    <row r="84" spans="2:9">
      <c r="B84" s="1"/>
      <c r="C84" s="1"/>
      <c r="D84" s="1"/>
      <c r="E84" s="1"/>
      <c r="G84" s="1"/>
      <c r="H84" s="1"/>
      <c r="I84" s="1"/>
    </row>
    <row r="85" spans="2:9">
      <c r="B85" s="1"/>
      <c r="C85" s="1"/>
      <c r="D85" s="1"/>
      <c r="E85" s="1"/>
      <c r="G85" s="1"/>
      <c r="H85" s="1"/>
      <c r="I85" s="1"/>
    </row>
    <row r="86" spans="2:9">
      <c r="B86" s="1"/>
      <c r="C86" s="1"/>
      <c r="D86" s="1"/>
      <c r="E86" s="1"/>
      <c r="G86" s="1"/>
      <c r="H86" s="1"/>
      <c r="I86" s="1"/>
    </row>
    <row r="87" spans="2:9">
      <c r="B87" s="1"/>
      <c r="C87" s="1"/>
      <c r="D87" s="1"/>
      <c r="E87" s="1"/>
      <c r="G87" s="1"/>
      <c r="H87" s="1"/>
      <c r="I87" s="1"/>
    </row>
    <row r="88" spans="2:9">
      <c r="B88" s="1"/>
      <c r="C88" s="1"/>
      <c r="D88" s="1"/>
      <c r="E88" s="1"/>
      <c r="G88" s="1"/>
      <c r="H88" s="1"/>
      <c r="I88" s="1"/>
    </row>
    <row r="89" spans="2:9">
      <c r="B89" s="1"/>
      <c r="C89" s="1"/>
      <c r="D89" s="1"/>
      <c r="E89" s="1"/>
      <c r="G89" s="1"/>
      <c r="H89" s="1"/>
      <c r="I89" s="1"/>
    </row>
    <row r="90" spans="2:9">
      <c r="B90" s="1"/>
      <c r="C90" s="1"/>
      <c r="D90" s="1"/>
      <c r="E90" s="1"/>
      <c r="G90" s="1"/>
      <c r="H90" s="1"/>
      <c r="I90" s="1"/>
    </row>
    <row r="91" spans="2:9">
      <c r="B91" s="1"/>
      <c r="C91" s="1"/>
      <c r="D91" s="1"/>
      <c r="E91" s="1"/>
      <c r="G91" s="1"/>
      <c r="H91" s="1"/>
      <c r="I91" s="1"/>
    </row>
    <row r="92" spans="2:9">
      <c r="B92" s="1"/>
      <c r="C92" s="1"/>
      <c r="D92" s="1"/>
      <c r="E92" s="1"/>
      <c r="G92" s="1"/>
      <c r="H92" s="1"/>
      <c r="I92" s="1"/>
    </row>
    <row r="93" spans="2:9">
      <c r="B93" s="1"/>
      <c r="C93" s="1"/>
      <c r="D93" s="1"/>
      <c r="E93" s="1"/>
      <c r="G93" s="1"/>
      <c r="H93" s="1"/>
      <c r="I93" s="1"/>
    </row>
    <row r="94" spans="2:9">
      <c r="B94" s="1"/>
      <c r="C94" s="1"/>
      <c r="D94" s="1"/>
      <c r="E94" s="1"/>
      <c r="G94" s="1"/>
      <c r="H94" s="1"/>
      <c r="I94" s="1"/>
    </row>
    <row r="95" spans="2:9">
      <c r="B95" s="1"/>
      <c r="C95" s="1"/>
      <c r="D95" s="1"/>
      <c r="E95" s="1"/>
      <c r="G95" s="1"/>
      <c r="H95" s="1"/>
      <c r="I95" s="1"/>
    </row>
    <row r="96" spans="2:9">
      <c r="B96" s="1"/>
      <c r="C96" s="1"/>
      <c r="D96" s="1"/>
      <c r="E96" s="1"/>
      <c r="G96" s="1"/>
      <c r="H96" s="1"/>
      <c r="I96" s="1"/>
    </row>
    <row r="97" spans="2:9">
      <c r="B97" s="1"/>
      <c r="C97" s="1"/>
      <c r="D97" s="1"/>
      <c r="E97" s="1"/>
      <c r="G97" s="1"/>
      <c r="H97" s="1"/>
      <c r="I97" s="1"/>
    </row>
    <row r="98" spans="2:9">
      <c r="B98" s="1"/>
      <c r="C98" s="1"/>
      <c r="D98" s="1"/>
      <c r="E98" s="1"/>
      <c r="G98" s="1"/>
      <c r="H98" s="1"/>
      <c r="I98" s="1"/>
    </row>
    <row r="99" spans="2:9">
      <c r="B99" s="1"/>
      <c r="C99" s="1"/>
      <c r="D99" s="1"/>
      <c r="E99" s="1"/>
      <c r="G99" s="1"/>
      <c r="H99" s="1"/>
      <c r="I99" s="1"/>
    </row>
    <row r="100" spans="2:9">
      <c r="B100" s="1"/>
      <c r="C100" s="1"/>
      <c r="D100" s="1"/>
      <c r="E100" s="1"/>
      <c r="G100" s="1"/>
      <c r="H100" s="1"/>
      <c r="I100" s="1"/>
    </row>
    <row r="101" spans="2:9">
      <c r="B101" s="1"/>
      <c r="C101" s="1"/>
      <c r="D101" s="1"/>
      <c r="E101" s="1"/>
      <c r="G101" s="1"/>
      <c r="H101" s="1"/>
      <c r="I101" s="1"/>
    </row>
    <row r="102" spans="2:9">
      <c r="B102" s="1"/>
      <c r="C102" s="1"/>
      <c r="D102" s="1"/>
      <c r="E102" s="1"/>
      <c r="G102" s="1"/>
      <c r="H102" s="1"/>
      <c r="I102" s="1"/>
    </row>
    <row r="103" spans="2:9">
      <c r="B103" s="1"/>
      <c r="C103" s="1"/>
      <c r="D103" s="1"/>
      <c r="E103" s="1"/>
      <c r="G103" s="1"/>
      <c r="H103" s="1"/>
      <c r="I103" s="1"/>
    </row>
    <row r="104" spans="2:9">
      <c r="B104" s="1"/>
      <c r="C104" s="1"/>
      <c r="D104" s="1"/>
      <c r="E104" s="1"/>
      <c r="G104" s="1"/>
      <c r="H104" s="1"/>
      <c r="I104" s="1"/>
    </row>
    <row r="105" spans="2:9">
      <c r="B105" s="1"/>
      <c r="C105" s="1"/>
      <c r="D105" s="1"/>
      <c r="E105" s="1"/>
      <c r="G105" s="1"/>
      <c r="H105" s="1"/>
      <c r="I105" s="1"/>
    </row>
    <row r="106" spans="2:9">
      <c r="B106" s="1"/>
      <c r="C106" s="1"/>
      <c r="D106" s="1"/>
      <c r="E106" s="1"/>
      <c r="G106" s="1"/>
      <c r="H106" s="1"/>
      <c r="I106" s="1"/>
    </row>
    <row r="107" spans="2:9">
      <c r="B107" s="1"/>
      <c r="C107" s="1"/>
      <c r="D107" s="1"/>
      <c r="E107" s="1"/>
      <c r="G107" s="1"/>
      <c r="H107" s="1"/>
      <c r="I107" s="1"/>
    </row>
    <row r="108" spans="2:9">
      <c r="B108" s="1"/>
      <c r="C108" s="1"/>
      <c r="D108" s="1"/>
      <c r="E108" s="1"/>
      <c r="G108" s="1"/>
      <c r="H108" s="1"/>
      <c r="I108" s="1"/>
    </row>
    <row r="109" spans="2:9">
      <c r="B109" s="1"/>
      <c r="C109" s="1"/>
      <c r="D109" s="1"/>
      <c r="E109" s="1"/>
      <c r="G109" s="1"/>
      <c r="H109" s="1"/>
      <c r="I109" s="1"/>
    </row>
    <row r="110" spans="2:9">
      <c r="B110" s="1"/>
      <c r="C110" s="1"/>
      <c r="D110" s="1"/>
      <c r="E110" s="1"/>
      <c r="G110" s="1"/>
      <c r="H110" s="1"/>
      <c r="I110" s="1"/>
    </row>
    <row r="111" spans="2:9">
      <c r="B111" s="1"/>
      <c r="C111" s="1"/>
      <c r="D111" s="1"/>
      <c r="E111" s="1"/>
      <c r="G111" s="1"/>
      <c r="H111" s="1"/>
      <c r="I111" s="1"/>
    </row>
    <row r="112" spans="2:9">
      <c r="B112" s="1"/>
      <c r="C112" s="1"/>
      <c r="D112" s="1"/>
      <c r="E112" s="1"/>
      <c r="G112" s="1"/>
      <c r="H112" s="1"/>
      <c r="I112" s="1"/>
    </row>
    <row r="113" spans="2:9">
      <c r="B113" s="1"/>
      <c r="C113" s="1"/>
      <c r="D113" s="1"/>
      <c r="E113" s="1"/>
      <c r="G113" s="1"/>
      <c r="H113" s="1"/>
      <c r="I113" s="1"/>
    </row>
    <row r="114" spans="2:9">
      <c r="B114" s="1"/>
      <c r="C114" s="1"/>
      <c r="D114" s="1"/>
      <c r="E114" s="1"/>
      <c r="G114" s="1"/>
      <c r="H114" s="1"/>
      <c r="I114" s="1"/>
    </row>
    <row r="115" spans="2:9">
      <c r="B115" s="1"/>
      <c r="C115" s="1"/>
      <c r="D115" s="1"/>
      <c r="E115" s="1"/>
      <c r="G115" s="1"/>
      <c r="H115" s="1"/>
      <c r="I115" s="1"/>
    </row>
    <row r="116" spans="2:9">
      <c r="B116" s="1"/>
      <c r="C116" s="1"/>
      <c r="D116" s="1"/>
      <c r="E116" s="1"/>
      <c r="G116" s="1"/>
      <c r="H116" s="1"/>
      <c r="I116" s="1"/>
    </row>
    <row r="117" spans="2:9">
      <c r="B117" s="1"/>
      <c r="C117" s="1"/>
      <c r="D117" s="1"/>
      <c r="E117" s="1"/>
      <c r="G117" s="1"/>
      <c r="H117" s="1"/>
      <c r="I117" s="1"/>
    </row>
    <row r="118" spans="2:9">
      <c r="B118" s="1"/>
      <c r="C118" s="1"/>
      <c r="D118" s="1"/>
      <c r="E118" s="1"/>
      <c r="G118" s="1"/>
      <c r="H118" s="1"/>
      <c r="I118" s="1"/>
    </row>
    <row r="119" spans="2:9">
      <c r="B119" s="1"/>
      <c r="C119" s="1"/>
      <c r="D119" s="1"/>
      <c r="E119" s="1"/>
      <c r="G119" s="1"/>
      <c r="H119" s="1"/>
      <c r="I119" s="1"/>
    </row>
    <row r="120" spans="2:9">
      <c r="B120" s="1"/>
      <c r="C120" s="1"/>
      <c r="D120" s="1"/>
      <c r="E120" s="1"/>
      <c r="G120" s="1"/>
      <c r="H120" s="1"/>
      <c r="I120" s="1"/>
    </row>
    <row r="121" spans="2:9">
      <c r="B121" s="1"/>
      <c r="C121" s="1"/>
      <c r="D121" s="1"/>
      <c r="E121" s="1"/>
      <c r="G121" s="1"/>
      <c r="H121" s="1"/>
      <c r="I121" s="1"/>
    </row>
    <row r="122" spans="2:9">
      <c r="B122" s="1"/>
      <c r="C122" s="1"/>
      <c r="D122" s="1"/>
      <c r="E122" s="1"/>
      <c r="G122" s="1"/>
      <c r="H122" s="1"/>
      <c r="I122" s="1"/>
    </row>
    <row r="123" spans="2:9">
      <c r="B123" s="1"/>
      <c r="C123" s="1"/>
      <c r="D123" s="1"/>
      <c r="E123" s="1"/>
      <c r="G123" s="1"/>
      <c r="H123" s="1"/>
      <c r="I123" s="1"/>
    </row>
    <row r="124" spans="2:9">
      <c r="B124" s="1"/>
      <c r="C124" s="1"/>
      <c r="D124" s="1"/>
      <c r="E124" s="1"/>
      <c r="G124" s="1"/>
      <c r="H124" s="1"/>
      <c r="I124" s="1"/>
    </row>
    <row r="125" spans="2:9">
      <c r="B125" s="1"/>
      <c r="C125" s="1"/>
      <c r="D125" s="1"/>
      <c r="E125" s="1"/>
      <c r="G125" s="1"/>
      <c r="H125" s="1"/>
      <c r="I125" s="1"/>
    </row>
    <row r="126" spans="2:9">
      <c r="B126" s="1"/>
      <c r="C126" s="1"/>
      <c r="D126" s="1"/>
      <c r="E126" s="1"/>
      <c r="G126" s="1"/>
      <c r="H126" s="1"/>
      <c r="I126" s="1"/>
    </row>
    <row r="127" spans="2:9">
      <c r="B127" s="1"/>
      <c r="C127" s="1"/>
      <c r="D127" s="1"/>
      <c r="E127" s="1"/>
      <c r="G127" s="1"/>
      <c r="H127" s="1"/>
      <c r="I127" s="1"/>
    </row>
    <row r="128" spans="2:9">
      <c r="B128" s="1"/>
      <c r="C128" s="1"/>
      <c r="D128" s="1"/>
      <c r="E128" s="1"/>
      <c r="G128" s="1"/>
      <c r="H128" s="1"/>
      <c r="I128" s="1"/>
    </row>
    <row r="129" spans="2:9">
      <c r="B129" s="1"/>
      <c r="C129" s="1"/>
      <c r="D129" s="1"/>
      <c r="E129" s="1"/>
      <c r="G129" s="1"/>
      <c r="H129" s="1"/>
      <c r="I129" s="1"/>
    </row>
    <row r="130" spans="2:9">
      <c r="B130" s="1"/>
      <c r="C130" s="1"/>
      <c r="D130" s="1"/>
      <c r="E130" s="1"/>
      <c r="G130" s="1"/>
      <c r="H130" s="1"/>
      <c r="I130" s="1"/>
    </row>
    <row r="131" spans="2:9">
      <c r="B131" s="1"/>
      <c r="C131" s="1"/>
      <c r="D131" s="1"/>
      <c r="E131" s="1"/>
      <c r="G131" s="1"/>
      <c r="H131" s="1"/>
      <c r="I131" s="1"/>
    </row>
    <row r="132" spans="2:9">
      <c r="B132" s="1"/>
      <c r="C132" s="1"/>
      <c r="D132" s="1"/>
      <c r="E132" s="1"/>
      <c r="G132" s="1"/>
      <c r="H132" s="1"/>
      <c r="I132" s="1"/>
    </row>
    <row r="133" spans="2:9">
      <c r="B133" s="1"/>
      <c r="C133" s="1"/>
      <c r="D133" s="1"/>
      <c r="E133" s="1"/>
      <c r="G133" s="1"/>
      <c r="H133" s="1"/>
      <c r="I133" s="1"/>
    </row>
    <row r="134" spans="2:9">
      <c r="B134" s="1"/>
      <c r="C134" s="1"/>
      <c r="D134" s="1"/>
      <c r="E134" s="1"/>
      <c r="G134" s="1"/>
      <c r="H134" s="1"/>
      <c r="I134" s="1"/>
    </row>
    <row r="135" spans="2:9">
      <c r="B135" s="1"/>
      <c r="C135" s="1"/>
      <c r="D135" s="1"/>
      <c r="E135" s="1"/>
      <c r="G135" s="1"/>
      <c r="H135" s="1"/>
      <c r="I135" s="1"/>
    </row>
    <row r="136" spans="2:9">
      <c r="B136" s="1"/>
      <c r="C136" s="1"/>
      <c r="D136" s="1"/>
      <c r="E136" s="1"/>
      <c r="G136" s="1"/>
      <c r="H136" s="1"/>
      <c r="I136" s="1"/>
    </row>
    <row r="137" spans="2:9">
      <c r="B137" s="1"/>
      <c r="C137" s="1"/>
      <c r="D137" s="1"/>
      <c r="E137" s="1"/>
      <c r="G137" s="1"/>
      <c r="H137" s="1"/>
      <c r="I137" s="1"/>
    </row>
    <row r="138" spans="2:9">
      <c r="B138" s="1"/>
      <c r="C138" s="1"/>
      <c r="D138" s="1"/>
      <c r="E138" s="1"/>
      <c r="G138" s="1"/>
      <c r="H138" s="1"/>
      <c r="I138" s="1"/>
    </row>
    <row r="139" spans="2:9">
      <c r="B139" s="1"/>
      <c r="C139" s="1"/>
      <c r="D139" s="1"/>
      <c r="E139" s="1"/>
      <c r="G139" s="1"/>
      <c r="H139" s="1"/>
      <c r="I139" s="1"/>
    </row>
    <row r="140" spans="2:9">
      <c r="B140" s="1"/>
      <c r="C140" s="1"/>
      <c r="D140" s="1"/>
      <c r="E140" s="1"/>
      <c r="G140" s="1"/>
      <c r="H140" s="1"/>
      <c r="I140" s="1"/>
    </row>
    <row r="141" spans="2:9">
      <c r="B141" s="1"/>
      <c r="C141" s="1"/>
      <c r="D141" s="1"/>
      <c r="E141" s="1"/>
      <c r="G141" s="1"/>
      <c r="H141" s="1"/>
      <c r="I141" s="1"/>
    </row>
    <row r="142" spans="2:9">
      <c r="B142" s="1"/>
      <c r="C142" s="1"/>
      <c r="D142" s="1"/>
      <c r="E142" s="1"/>
      <c r="G142" s="1"/>
      <c r="H142" s="1"/>
      <c r="I142" s="1"/>
    </row>
    <row r="143" spans="2:9">
      <c r="B143" s="1"/>
      <c r="C143" s="1"/>
      <c r="D143" s="1"/>
      <c r="E143" s="1"/>
      <c r="G143" s="1"/>
      <c r="H143" s="1"/>
      <c r="I143" s="1"/>
    </row>
    <row r="144" spans="2:9">
      <c r="B144" s="1"/>
      <c r="C144" s="1"/>
      <c r="D144" s="1"/>
      <c r="E144" s="1"/>
      <c r="G144" s="1"/>
      <c r="H144" s="1"/>
      <c r="I144" s="1"/>
    </row>
    <row r="145" spans="2:9">
      <c r="B145" s="1"/>
      <c r="C145" s="1"/>
      <c r="D145" s="1"/>
      <c r="E145" s="1"/>
      <c r="G145" s="1"/>
      <c r="H145" s="1"/>
      <c r="I145" s="1"/>
    </row>
    <row r="146" spans="2:9">
      <c r="B146" s="1"/>
      <c r="C146" s="1"/>
      <c r="D146" s="1"/>
      <c r="E146" s="1"/>
      <c r="G146" s="1"/>
      <c r="H146" s="1"/>
      <c r="I146" s="1"/>
    </row>
    <row r="147" spans="2:9">
      <c r="B147" s="1"/>
      <c r="C147" s="1"/>
      <c r="D147" s="1"/>
      <c r="E147" s="1"/>
      <c r="G147" s="1"/>
      <c r="H147" s="1"/>
      <c r="I147" s="1"/>
    </row>
    <row r="148" spans="2:9">
      <c r="B148" s="1"/>
      <c r="C148" s="1"/>
      <c r="D148" s="1"/>
      <c r="E148" s="1"/>
      <c r="G148" s="1"/>
      <c r="H148" s="1"/>
      <c r="I148" s="1"/>
    </row>
    <row r="149" spans="2:9">
      <c r="B149" s="1"/>
      <c r="C149" s="1"/>
      <c r="D149" s="1"/>
      <c r="E149" s="1"/>
      <c r="G149" s="1"/>
      <c r="H149" s="1"/>
      <c r="I149" s="1"/>
    </row>
    <row r="150" spans="2:9">
      <c r="B150" s="1"/>
      <c r="C150" s="1"/>
      <c r="D150" s="1"/>
      <c r="E150" s="1"/>
      <c r="G150" s="1"/>
      <c r="H150" s="1"/>
      <c r="I150" s="1"/>
    </row>
    <row r="151" spans="2:9">
      <c r="B151" s="1"/>
      <c r="C151" s="1"/>
      <c r="D151" s="1"/>
      <c r="E151" s="1"/>
      <c r="G151" s="1"/>
      <c r="H151" s="1"/>
      <c r="I151" s="1"/>
    </row>
    <row r="152" spans="2:9">
      <c r="B152" s="1"/>
      <c r="C152" s="1"/>
      <c r="D152" s="1"/>
      <c r="E152" s="1"/>
      <c r="G152" s="1"/>
      <c r="H152" s="1"/>
      <c r="I152" s="1"/>
    </row>
    <row r="153" spans="2:9">
      <c r="B153" s="1"/>
      <c r="C153" s="1"/>
      <c r="D153" s="1"/>
      <c r="E153" s="1"/>
      <c r="G153" s="1"/>
      <c r="H153" s="1"/>
      <c r="I153" s="1"/>
    </row>
    <row r="154" spans="2:9">
      <c r="B154" s="1"/>
      <c r="C154" s="1"/>
      <c r="D154" s="1"/>
      <c r="E154" s="1"/>
      <c r="G154" s="1"/>
      <c r="H154" s="1"/>
      <c r="I154" s="1"/>
    </row>
    <row r="155" spans="2:9">
      <c r="B155" s="1"/>
      <c r="C155" s="1"/>
      <c r="D155" s="1"/>
      <c r="E155" s="1"/>
      <c r="G155" s="1"/>
      <c r="H155" s="1"/>
      <c r="I155" s="1"/>
    </row>
    <row r="156" spans="2:9">
      <c r="B156" s="1"/>
      <c r="C156" s="1"/>
      <c r="D156" s="1"/>
      <c r="E156" s="1"/>
      <c r="G156" s="1"/>
      <c r="H156" s="1"/>
      <c r="I156" s="1"/>
    </row>
    <row r="157" spans="2:9">
      <c r="B157" s="1"/>
      <c r="C157" s="1"/>
      <c r="D157" s="1"/>
      <c r="E157" s="1"/>
      <c r="G157" s="1"/>
      <c r="H157" s="1"/>
      <c r="I157" s="1"/>
    </row>
    <row r="158" spans="2:9">
      <c r="B158" s="1"/>
      <c r="C158" s="1"/>
      <c r="D158" s="1"/>
      <c r="E158" s="1"/>
      <c r="G158" s="1"/>
      <c r="H158" s="1"/>
      <c r="I158" s="1"/>
    </row>
    <row r="159" spans="2:9">
      <c r="B159" s="1"/>
      <c r="C159" s="1"/>
      <c r="D159" s="1"/>
      <c r="E159" s="1"/>
      <c r="G159" s="1"/>
      <c r="H159" s="1"/>
      <c r="I159" s="1"/>
    </row>
    <row r="160" spans="2:9">
      <c r="B160" s="1"/>
      <c r="C160" s="1"/>
      <c r="D160" s="1"/>
      <c r="E160" s="1"/>
      <c r="G160" s="1"/>
      <c r="H160" s="1"/>
      <c r="I160" s="1"/>
    </row>
    <row r="161" spans="2:9">
      <c r="B161" s="1"/>
      <c r="C161" s="1"/>
      <c r="D161" s="1"/>
      <c r="E161" s="1"/>
      <c r="G161" s="1"/>
      <c r="H161" s="1"/>
      <c r="I161" s="1"/>
    </row>
    <row r="162" spans="2:9">
      <c r="B162" s="1"/>
      <c r="C162" s="1"/>
      <c r="D162" s="1"/>
      <c r="E162" s="1"/>
      <c r="G162" s="1"/>
      <c r="H162" s="1"/>
      <c r="I162" s="1"/>
    </row>
    <row r="163" spans="2:9">
      <c r="B163" s="1"/>
      <c r="C163" s="1"/>
      <c r="D163" s="1"/>
      <c r="E163" s="1"/>
      <c r="G163" s="1"/>
      <c r="H163" s="1"/>
      <c r="I163" s="1"/>
    </row>
    <row r="164" spans="2:9">
      <c r="B164" s="1"/>
      <c r="C164" s="1"/>
      <c r="D164" s="1"/>
      <c r="E164" s="1"/>
      <c r="G164" s="1"/>
      <c r="H164" s="1"/>
      <c r="I164" s="1"/>
    </row>
    <row r="165" spans="2:9">
      <c r="B165" s="1"/>
      <c r="C165" s="1"/>
      <c r="D165" s="1"/>
      <c r="E165" s="1"/>
      <c r="G165" s="1"/>
      <c r="H165" s="1"/>
      <c r="I165" s="1"/>
    </row>
    <row r="166" spans="2:9">
      <c r="B166" s="1"/>
      <c r="C166" s="1"/>
      <c r="D166" s="1"/>
      <c r="E166" s="1"/>
      <c r="G166" s="1"/>
      <c r="H166" s="1"/>
      <c r="I166" s="1"/>
    </row>
    <row r="167" spans="2:9">
      <c r="B167" s="1"/>
      <c r="C167" s="1"/>
      <c r="D167" s="1"/>
      <c r="E167" s="1"/>
      <c r="G167" s="1"/>
      <c r="H167" s="1"/>
      <c r="I167" s="1"/>
    </row>
    <row r="168" spans="2:9">
      <c r="B168" s="1"/>
      <c r="C168" s="1"/>
      <c r="D168" s="1"/>
      <c r="E168" s="1"/>
      <c r="G168" s="1"/>
      <c r="H168" s="1"/>
      <c r="I168" s="1"/>
    </row>
    <row r="169" spans="2:9">
      <c r="B169" s="1"/>
      <c r="C169" s="1"/>
      <c r="D169" s="1"/>
      <c r="E169" s="1"/>
      <c r="G169" s="1"/>
      <c r="H169" s="1"/>
      <c r="I169" s="1"/>
    </row>
    <row r="170" spans="2:9">
      <c r="B170" s="1"/>
      <c r="C170" s="1"/>
      <c r="D170" s="1"/>
      <c r="E170" s="1"/>
      <c r="G170" s="1"/>
      <c r="H170" s="1"/>
      <c r="I170" s="1"/>
    </row>
    <row r="171" spans="2:9">
      <c r="B171" s="1"/>
      <c r="C171" s="1"/>
      <c r="D171" s="1"/>
      <c r="E171" s="1"/>
      <c r="G171" s="1"/>
      <c r="H171" s="1"/>
      <c r="I171" s="1"/>
    </row>
    <row r="172" spans="2:9">
      <c r="B172" s="1"/>
      <c r="C172" s="1"/>
      <c r="D172" s="1"/>
      <c r="E172" s="1"/>
      <c r="G172" s="1"/>
      <c r="H172" s="1"/>
      <c r="I172" s="1"/>
    </row>
    <row r="173" spans="2:9">
      <c r="B173" s="1"/>
      <c r="C173" s="1"/>
      <c r="D173" s="1"/>
      <c r="E173" s="1"/>
      <c r="G173" s="1"/>
      <c r="H173" s="1"/>
      <c r="I173" s="1"/>
    </row>
    <row r="174" spans="2:9">
      <c r="B174" s="1"/>
      <c r="C174" s="1"/>
      <c r="D174" s="1"/>
      <c r="E174" s="1"/>
      <c r="G174" s="1"/>
      <c r="H174" s="1"/>
      <c r="I174" s="1"/>
    </row>
    <row r="175" spans="2:9">
      <c r="B175" s="1"/>
      <c r="C175" s="1"/>
      <c r="D175" s="1"/>
      <c r="E175" s="1"/>
      <c r="G175" s="1"/>
      <c r="H175" s="1"/>
      <c r="I175" s="1"/>
    </row>
    <row r="176" spans="2:9">
      <c r="B176" s="1"/>
      <c r="C176" s="1"/>
      <c r="D176" s="1"/>
      <c r="E176" s="1"/>
      <c r="G176" s="1"/>
      <c r="H176" s="1"/>
      <c r="I176" s="1"/>
    </row>
    <row r="177" spans="2:9">
      <c r="B177" s="1"/>
      <c r="C177" s="1"/>
      <c r="D177" s="1"/>
      <c r="E177" s="1"/>
      <c r="G177" s="1"/>
      <c r="H177" s="1"/>
      <c r="I177" s="1"/>
    </row>
    <row r="178" spans="2:9">
      <c r="B178" s="1"/>
      <c r="C178" s="1"/>
      <c r="D178" s="1"/>
      <c r="E178" s="1"/>
      <c r="G178" s="1"/>
      <c r="H178" s="1"/>
      <c r="I178" s="1"/>
    </row>
    <row r="179" spans="2:9">
      <c r="B179" s="1"/>
      <c r="C179" s="1"/>
      <c r="D179" s="1"/>
      <c r="E179" s="1"/>
      <c r="G179" s="1"/>
      <c r="H179" s="1"/>
      <c r="I179" s="1"/>
    </row>
    <row r="180" spans="2:9">
      <c r="B180" s="1"/>
      <c r="C180" s="1"/>
      <c r="D180" s="1"/>
      <c r="E180" s="1"/>
      <c r="G180" s="1"/>
      <c r="H180" s="1"/>
      <c r="I180" s="1"/>
    </row>
    <row r="181" spans="2:9">
      <c r="B181" s="1"/>
      <c r="C181" s="1"/>
      <c r="D181" s="1"/>
      <c r="E181" s="1"/>
      <c r="G181" s="1"/>
      <c r="H181" s="1"/>
      <c r="I181" s="1"/>
    </row>
    <row r="182" spans="2:9">
      <c r="B182" s="1"/>
      <c r="C182" s="1"/>
      <c r="D182" s="1"/>
      <c r="E182" s="1"/>
      <c r="G182" s="1"/>
      <c r="H182" s="1"/>
      <c r="I182" s="1"/>
    </row>
    <row r="183" spans="2:9">
      <c r="B183" s="1"/>
      <c r="C183" s="1"/>
      <c r="D183" s="1"/>
      <c r="E183" s="1"/>
      <c r="G183" s="1"/>
      <c r="H183" s="1"/>
      <c r="I183" s="1"/>
    </row>
    <row r="184" spans="2:9">
      <c r="B184" s="1"/>
      <c r="C184" s="1"/>
      <c r="D184" s="1"/>
      <c r="E184" s="1"/>
      <c r="G184" s="1"/>
      <c r="H184" s="1"/>
      <c r="I184" s="1"/>
    </row>
    <row r="185" spans="2:9">
      <c r="B185" s="1"/>
      <c r="C185" s="1"/>
      <c r="D185" s="1"/>
      <c r="E185" s="1"/>
      <c r="G185" s="1"/>
      <c r="H185" s="1"/>
      <c r="I185" s="1"/>
    </row>
    <row r="186" spans="2:9">
      <c r="B186" s="1"/>
      <c r="C186" s="1"/>
      <c r="D186" s="1"/>
      <c r="E186" s="1"/>
      <c r="G186" s="1"/>
      <c r="H186" s="1"/>
      <c r="I186" s="1"/>
    </row>
    <row r="187" spans="2:9">
      <c r="B187" s="1"/>
      <c r="C187" s="1"/>
      <c r="D187" s="1"/>
      <c r="E187" s="1"/>
      <c r="G187" s="1"/>
      <c r="H187" s="1"/>
      <c r="I187" s="1"/>
    </row>
    <row r="188" spans="2:9">
      <c r="B188" s="1"/>
      <c r="C188" s="1"/>
      <c r="D188" s="1"/>
      <c r="E188" s="1"/>
      <c r="G188" s="1"/>
      <c r="H188" s="1"/>
      <c r="I188" s="1"/>
    </row>
    <row r="189" spans="2:9">
      <c r="B189" s="1"/>
      <c r="C189" s="1"/>
      <c r="D189" s="1"/>
      <c r="E189" s="1"/>
      <c r="G189" s="1"/>
      <c r="H189" s="1"/>
      <c r="I189" s="1"/>
    </row>
    <row r="190" spans="2:9">
      <c r="B190" s="1"/>
      <c r="C190" s="1"/>
      <c r="D190" s="1"/>
      <c r="E190" s="1"/>
      <c r="G190" s="1"/>
      <c r="H190" s="1"/>
      <c r="I190" s="1"/>
    </row>
    <row r="191" spans="2:9">
      <c r="B191" s="1"/>
      <c r="C191" s="1"/>
      <c r="D191" s="1"/>
      <c r="E191" s="1"/>
      <c r="G191" s="1"/>
      <c r="H191" s="1"/>
      <c r="I191" s="1"/>
    </row>
    <row r="192" spans="2:9">
      <c r="B192" s="1"/>
      <c r="C192" s="1"/>
      <c r="D192" s="1"/>
      <c r="E192" s="1"/>
      <c r="G192" s="1"/>
      <c r="H192" s="1"/>
      <c r="I192" s="1"/>
    </row>
    <row r="193" spans="2:9">
      <c r="B193" s="1"/>
      <c r="C193" s="1"/>
      <c r="D193" s="1"/>
      <c r="E193" s="1"/>
      <c r="G193" s="1"/>
      <c r="H193" s="1"/>
      <c r="I193" s="1"/>
    </row>
    <row r="194" spans="2:9">
      <c r="B194" s="1"/>
      <c r="C194" s="1"/>
      <c r="D194" s="1"/>
      <c r="E194" s="1"/>
      <c r="G194" s="1"/>
      <c r="H194" s="1"/>
      <c r="I194" s="1"/>
    </row>
    <row r="195" spans="2:9">
      <c r="B195" s="1"/>
      <c r="C195" s="1"/>
      <c r="D195" s="1"/>
      <c r="E195" s="1"/>
      <c r="G195" s="1"/>
      <c r="H195" s="1"/>
      <c r="I195" s="1"/>
    </row>
    <row r="196" spans="2:9">
      <c r="B196" s="1"/>
      <c r="C196" s="1"/>
      <c r="D196" s="1"/>
      <c r="E196" s="1"/>
      <c r="G196" s="1"/>
      <c r="H196" s="1"/>
      <c r="I196" s="1"/>
    </row>
    <row r="197" spans="2:9">
      <c r="B197" s="1"/>
      <c r="C197" s="1"/>
      <c r="D197" s="1"/>
      <c r="E197" s="1"/>
      <c r="G197" s="1"/>
      <c r="H197" s="1"/>
      <c r="I197" s="1"/>
    </row>
    <row r="198" spans="2:9">
      <c r="B198" s="1"/>
      <c r="C198" s="1"/>
      <c r="D198" s="1"/>
      <c r="E198" s="1"/>
      <c r="G198" s="1"/>
      <c r="H198" s="1"/>
      <c r="I198" s="1"/>
    </row>
    <row r="199" spans="2:9">
      <c r="B199" s="1"/>
      <c r="C199" s="1"/>
      <c r="D199" s="1"/>
      <c r="E199" s="1"/>
      <c r="G199" s="1"/>
      <c r="H199" s="1"/>
      <c r="I199" s="1"/>
    </row>
    <row r="200" spans="2:9">
      <c r="B200" s="1"/>
      <c r="C200" s="1"/>
      <c r="D200" s="1"/>
      <c r="E200" s="1"/>
      <c r="G200" s="1"/>
      <c r="H200" s="1"/>
      <c r="I200" s="1"/>
    </row>
    <row r="201" spans="2:9">
      <c r="B201" s="1"/>
      <c r="C201" s="1"/>
      <c r="D201" s="1"/>
      <c r="E201" s="1"/>
      <c r="G201" s="1"/>
      <c r="H201" s="1"/>
      <c r="I201" s="1"/>
    </row>
    <row r="202" spans="2:9">
      <c r="B202" s="1"/>
      <c r="C202" s="1"/>
      <c r="D202" s="1"/>
      <c r="E202" s="1"/>
      <c r="G202" s="1"/>
      <c r="H202" s="1"/>
      <c r="I202" s="1"/>
    </row>
    <row r="203" spans="2:9">
      <c r="B203" s="1"/>
      <c r="C203" s="1"/>
      <c r="D203" s="1"/>
      <c r="E203" s="1"/>
      <c r="G203" s="1"/>
      <c r="H203" s="1"/>
      <c r="I203" s="1"/>
    </row>
    <row r="204" spans="2:9">
      <c r="B204" s="1"/>
      <c r="C204" s="1"/>
      <c r="D204" s="1"/>
      <c r="E204" s="1"/>
      <c r="G204" s="1"/>
      <c r="H204" s="1"/>
      <c r="I204" s="1"/>
    </row>
    <row r="205" spans="2:9">
      <c r="B205" s="1"/>
      <c r="C205" s="1"/>
      <c r="D205" s="1"/>
      <c r="E205" s="1"/>
      <c r="G205" s="1"/>
      <c r="H205" s="1"/>
      <c r="I205" s="1"/>
    </row>
    <row r="206" spans="2:9">
      <c r="B206" s="1"/>
      <c r="C206" s="1"/>
      <c r="D206" s="1"/>
      <c r="E206" s="1"/>
      <c r="G206" s="1"/>
      <c r="H206" s="1"/>
      <c r="I206" s="1"/>
    </row>
    <row r="207" spans="2:9">
      <c r="B207" s="1"/>
      <c r="C207" s="1"/>
      <c r="D207" s="1"/>
      <c r="E207" s="1"/>
      <c r="G207" s="1"/>
      <c r="H207" s="1"/>
      <c r="I207" s="1"/>
    </row>
    <row r="208" spans="2:9">
      <c r="B208" s="1"/>
      <c r="C208" s="1"/>
      <c r="D208" s="1"/>
      <c r="E208" s="1"/>
      <c r="G208" s="1"/>
      <c r="H208" s="1"/>
      <c r="I208" s="1"/>
    </row>
    <row r="209" spans="2:9">
      <c r="B209" s="1"/>
      <c r="C209" s="1"/>
      <c r="D209" s="1"/>
      <c r="E209" s="1"/>
      <c r="G209" s="1"/>
      <c r="H209" s="1"/>
      <c r="I209" s="1"/>
    </row>
    <row r="210" spans="2:9">
      <c r="B210" s="1"/>
      <c r="C210" s="1"/>
      <c r="D210" s="1"/>
      <c r="E210" s="1"/>
      <c r="G210" s="1"/>
      <c r="H210" s="1"/>
      <c r="I210" s="1"/>
    </row>
    <row r="211" spans="2:9">
      <c r="B211" s="1"/>
      <c r="C211" s="1"/>
      <c r="D211" s="1"/>
      <c r="E211" s="1"/>
      <c r="G211" s="1"/>
      <c r="H211" s="1"/>
      <c r="I211" s="1"/>
    </row>
    <row r="212" spans="2:9">
      <c r="B212" s="1"/>
      <c r="C212" s="1"/>
      <c r="D212" s="1"/>
      <c r="E212" s="1"/>
      <c r="G212" s="1"/>
      <c r="H212" s="1"/>
      <c r="I212" s="1"/>
    </row>
    <row r="213" spans="2:9">
      <c r="B213" s="1"/>
      <c r="C213" s="1"/>
      <c r="D213" s="1"/>
      <c r="E213" s="1"/>
      <c r="G213" s="1"/>
      <c r="H213" s="1"/>
      <c r="I213" s="1"/>
    </row>
    <row r="214" spans="2:9">
      <c r="B214" s="1"/>
      <c r="C214" s="1"/>
      <c r="D214" s="1"/>
      <c r="E214" s="1"/>
      <c r="G214" s="1"/>
      <c r="H214" s="1"/>
      <c r="I214" s="1"/>
    </row>
    <row r="215" spans="2:9">
      <c r="B215" s="1"/>
      <c r="C215" s="1"/>
      <c r="D215" s="1"/>
      <c r="E215" s="1"/>
      <c r="G215" s="1"/>
      <c r="H215" s="1"/>
      <c r="I215" s="1"/>
    </row>
    <row r="216" spans="2:9">
      <c r="B216" s="1"/>
      <c r="C216" s="1"/>
      <c r="D216" s="1"/>
      <c r="E216" s="1"/>
      <c r="G216" s="1"/>
      <c r="H216" s="1"/>
      <c r="I216" s="1"/>
    </row>
    <row r="217" spans="2:9">
      <c r="B217" s="1"/>
      <c r="C217" s="1"/>
      <c r="D217" s="1"/>
      <c r="E217" s="1"/>
      <c r="G217" s="1"/>
      <c r="H217" s="1"/>
      <c r="I217" s="1"/>
    </row>
    <row r="218" spans="2:9">
      <c r="B218" s="1"/>
      <c r="C218" s="1"/>
      <c r="D218" s="1"/>
      <c r="E218" s="1"/>
      <c r="G218" s="1"/>
      <c r="H218" s="1"/>
      <c r="I218" s="1"/>
    </row>
    <row r="219" spans="2:9">
      <c r="B219" s="1"/>
      <c r="C219" s="1"/>
      <c r="D219" s="1"/>
      <c r="E219" s="1"/>
      <c r="G219" s="1"/>
      <c r="H219" s="1"/>
      <c r="I219" s="1"/>
    </row>
    <row r="220" spans="2:9">
      <c r="B220" s="1"/>
      <c r="C220" s="1"/>
      <c r="D220" s="1"/>
      <c r="E220" s="1"/>
      <c r="G220" s="1"/>
      <c r="H220" s="1"/>
      <c r="I220" s="1"/>
    </row>
    <row r="221" spans="2:9">
      <c r="B221" s="1"/>
      <c r="C221" s="1"/>
      <c r="D221" s="1"/>
      <c r="E221" s="1"/>
      <c r="G221" s="1"/>
      <c r="H221" s="1"/>
      <c r="I221" s="1"/>
    </row>
    <row r="222" spans="2:9">
      <c r="G222" s="1"/>
      <c r="H222" s="1"/>
      <c r="I222" s="1"/>
    </row>
    <row r="223" spans="2:9">
      <c r="G223" s="1"/>
      <c r="H223" s="1"/>
      <c r="I223" s="1"/>
    </row>
    <row r="224" spans="2:9">
      <c r="G224" s="1"/>
      <c r="H224" s="1"/>
      <c r="I224" s="1"/>
    </row>
    <row r="225" spans="7:9">
      <c r="G225" s="1"/>
      <c r="H225" s="1"/>
      <c r="I225" s="1"/>
    </row>
    <row r="226" spans="7:9">
      <c r="G226" s="1"/>
      <c r="H226" s="1"/>
      <c r="I226" s="1"/>
    </row>
    <row r="227" spans="7:9">
      <c r="G227" s="1"/>
      <c r="H227" s="1"/>
      <c r="I227" s="1"/>
    </row>
    <row r="228" spans="7:9">
      <c r="G228" s="1"/>
      <c r="H228" s="1"/>
      <c r="I228" s="1"/>
    </row>
    <row r="229" spans="7:9">
      <c r="G229" s="1"/>
      <c r="H229" s="1"/>
      <c r="I229" s="1"/>
    </row>
    <row r="230" spans="7:9">
      <c r="G230" s="1"/>
      <c r="H230" s="1"/>
      <c r="I230" s="1"/>
    </row>
    <row r="231" spans="7:9">
      <c r="G231" s="1"/>
      <c r="H231" s="1"/>
      <c r="I231" s="1"/>
    </row>
    <row r="232" spans="7:9">
      <c r="G232" s="1"/>
      <c r="H232" s="1"/>
      <c r="I232" s="1"/>
    </row>
    <row r="233" spans="7:9">
      <c r="G233" s="1"/>
      <c r="H233" s="1"/>
      <c r="I233" s="1"/>
    </row>
    <row r="234" spans="7:9">
      <c r="G234" s="1"/>
      <c r="H234" s="1"/>
      <c r="I234" s="1"/>
    </row>
    <row r="235" spans="7:9">
      <c r="G235" s="1"/>
      <c r="H235" s="1"/>
      <c r="I235" s="1"/>
    </row>
    <row r="236" spans="7:9">
      <c r="G236" s="1"/>
      <c r="H236" s="1"/>
      <c r="I236" s="1"/>
    </row>
    <row r="237" spans="7:9">
      <c r="G237" s="1"/>
      <c r="H237" s="1"/>
      <c r="I237" s="1"/>
    </row>
    <row r="238" spans="7:9">
      <c r="G238" s="1"/>
      <c r="H238" s="1"/>
      <c r="I238" s="1"/>
    </row>
    <row r="239" spans="7:9">
      <c r="G239" s="1"/>
      <c r="H239" s="1"/>
      <c r="I239" s="1"/>
    </row>
    <row r="240" spans="7:9">
      <c r="G240" s="1"/>
      <c r="H240" s="1"/>
      <c r="I240" s="1"/>
    </row>
    <row r="241" spans="7:9">
      <c r="G241" s="1"/>
      <c r="H241" s="1"/>
      <c r="I241" s="1"/>
    </row>
    <row r="242" spans="7:9">
      <c r="G242" s="1"/>
      <c r="H242" s="1"/>
      <c r="I242" s="1"/>
    </row>
    <row r="243" spans="7:9">
      <c r="G243" s="1"/>
      <c r="H243" s="1"/>
      <c r="I243" s="1"/>
    </row>
    <row r="244" spans="7:9">
      <c r="G244" s="1"/>
      <c r="H244" s="1"/>
      <c r="I244" s="1"/>
    </row>
    <row r="245" spans="7:9">
      <c r="G245" s="1"/>
      <c r="H245" s="1"/>
      <c r="I245" s="1"/>
    </row>
    <row r="246" spans="7:9">
      <c r="G246" s="1"/>
      <c r="H246" s="1"/>
      <c r="I246" s="1"/>
    </row>
    <row r="247" spans="7:9">
      <c r="G247" s="1"/>
      <c r="H247" s="1"/>
      <c r="I247" s="1"/>
    </row>
    <row r="248" spans="7:9">
      <c r="G248" s="1"/>
      <c r="H248" s="1"/>
      <c r="I248" s="1"/>
    </row>
    <row r="249" spans="7:9">
      <c r="G249" s="1"/>
      <c r="H249" s="1"/>
      <c r="I249" s="1"/>
    </row>
    <row r="250" spans="7:9">
      <c r="G250" s="1"/>
      <c r="H250" s="1"/>
      <c r="I250" s="1"/>
    </row>
    <row r="251" spans="7:9">
      <c r="G251" s="1"/>
      <c r="H251" s="1"/>
      <c r="I251" s="1"/>
    </row>
  </sheetData>
  <sheetProtection algorithmName="SHA-512" hashValue="xkg7G1bpOy7nQHfaexkIIP2qgDwWPws3wPs2floCHUCbV4DX0Tpa8aVhWyR9QD6sKKVy0RPZe8gAj7U/Z6s6mw==" saltValue="ExWhk+hUQXbmCBddUy+dBQ==" spinCount="100000" sheet="1" objects="1" scenarios="1"/>
  <dataConsolidate/>
  <mergeCells count="24">
    <mergeCell ref="B21:C21"/>
    <mergeCell ref="D29:E29"/>
    <mergeCell ref="G10:I10"/>
    <mergeCell ref="B20:E20"/>
    <mergeCell ref="B10:E10"/>
    <mergeCell ref="B11:E11"/>
    <mergeCell ref="B12:C12"/>
    <mergeCell ref="B13:C13"/>
    <mergeCell ref="B14:C14"/>
    <mergeCell ref="B15:C15"/>
    <mergeCell ref="B16:C16"/>
    <mergeCell ref="B17:E17"/>
    <mergeCell ref="B18:C18"/>
    <mergeCell ref="B19:C19"/>
    <mergeCell ref="B33:E33"/>
    <mergeCell ref="B28:E28"/>
    <mergeCell ref="B29:C29"/>
    <mergeCell ref="B23:E23"/>
    <mergeCell ref="B24:E24"/>
    <mergeCell ref="B30:C30"/>
    <mergeCell ref="B31:C31"/>
    <mergeCell ref="B25:C25"/>
    <mergeCell ref="B26:C26"/>
    <mergeCell ref="B27:C27"/>
  </mergeCells>
  <conditionalFormatting sqref="D30:D31">
    <cfRule type="cellIs" dxfId="7" priority="21" operator="greaterThan">
      <formula>12*1.1*#REF!</formula>
    </cfRule>
    <cfRule type="cellIs" dxfId="6" priority="22" operator="between">
      <formula>12*0.75*#REF!</formula>
      <formula>12*1.1*#REF!</formula>
    </cfRule>
    <cfRule type="cellIs" dxfId="5" priority="23" operator="between">
      <formula>0</formula>
      <formula>12*0.75*#REF!</formula>
    </cfRule>
  </conditionalFormatting>
  <conditionalFormatting sqref="D30:D31">
    <cfRule type="expression" dxfId="4" priority="24">
      <formula>$K$20&lt;&gt;2</formula>
    </cfRule>
  </conditionalFormatting>
  <conditionalFormatting sqref="D32">
    <cfRule type="cellIs" dxfId="3" priority="1" operator="greaterThan">
      <formula>12*1.1*#REF!</formula>
    </cfRule>
    <cfRule type="cellIs" dxfId="2" priority="2" operator="between">
      <formula>12*0.75*#REF!</formula>
      <formula>12*1.1*#REF!</formula>
    </cfRule>
    <cfRule type="cellIs" dxfId="1" priority="3" operator="between">
      <formula>0</formula>
      <formula>12*0.75*#REF!</formula>
    </cfRule>
  </conditionalFormatting>
  <conditionalFormatting sqref="D32">
    <cfRule type="expression" dxfId="0" priority="4">
      <formula>$K$20&lt;&gt;2</formula>
    </cfRule>
  </conditionalFormatting>
  <dataValidations count="4">
    <dataValidation type="decimal" allowBlank="1" showInputMessage="1" showErrorMessage="1" sqref="D15:D16" xr:uid="{B6C1DB93-D35A-4CF8-9E15-3DCFA3251525}">
      <formula1>0</formula1>
      <formula2>1000000</formula2>
    </dataValidation>
    <dataValidation type="whole" allowBlank="1" showInputMessage="1" showErrorMessage="1" sqref="D21" xr:uid="{779645A5-DB35-4657-A996-FE6454BE0972}">
      <formula1>2</formula1>
      <formula2>20</formula2>
    </dataValidation>
    <dataValidation type="decimal" allowBlank="1" showInputMessage="1" showErrorMessage="1" sqref="D13" xr:uid="{FD5D8A7A-B4FD-4890-9103-D56833924DAB}">
      <formula1>0.0333333</formula1>
      <formula2>1000000</formula2>
    </dataValidation>
    <dataValidation type="list" showErrorMessage="1" sqref="C8" xr:uid="{4A3B9246-8A02-4E85-88DC-812EE12EB122}">
      <formula1>"meter, feet"</formula1>
    </dataValidation>
  </dataValidations>
  <hyperlinks>
    <hyperlink ref="C51" r:id="rId1" xr:uid="{A52E8DB1-F39E-4AD4-A33F-79942C4BD213}"/>
    <hyperlink ref="C52" r:id="rId2" xr:uid="{0105A679-D7D2-46C2-9BDD-8C27E9F4199B}"/>
  </hyperlinks>
  <pageMargins left="0.7" right="0.7" top="0.75" bottom="0.75" header="0.3" footer="0.3"/>
  <pageSetup orientation="portrait" horizontalDpi="4294967293" verticalDpi="4294967293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6157DE33C18FF48B0FD3AD88D70E617" ma:contentTypeVersion="13" ma:contentTypeDescription="Luo uusi asiakirja." ma:contentTypeScope="" ma:versionID="2315954ea403ad5f23019982a10c1dde">
  <xsd:schema xmlns:xsd="http://www.w3.org/2001/XMLSchema" xmlns:xs="http://www.w3.org/2001/XMLSchema" xmlns:p="http://schemas.microsoft.com/office/2006/metadata/properties" xmlns:ns3="5a87318a-9c45-4864-9ff8-fc324b0ea774" xmlns:ns4="e8b17d33-da2f-46a8-96c5-2de1428e6807" targetNamespace="http://schemas.microsoft.com/office/2006/metadata/properties" ma:root="true" ma:fieldsID="905266875fd105be6b7b6ab76bcc63dd" ns3:_="" ns4:_="">
    <xsd:import namespace="5a87318a-9c45-4864-9ff8-fc324b0ea774"/>
    <xsd:import namespace="e8b17d33-da2f-46a8-96c5-2de1428e68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7318a-9c45-4864-9ff8-fc324b0ea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17d33-da2f-46a8-96c5-2de1428e68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58605C-3964-4CDC-9CEF-31CC16DEA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7318a-9c45-4864-9ff8-fc324b0ea774"/>
    <ds:schemaRef ds:uri="e8b17d33-da2f-46a8-96c5-2de1428e68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FDD201-6CB0-40ED-8B94-C93EDD0B2A39}">
  <ds:schemaRefs>
    <ds:schemaRef ds:uri="e8b17d33-da2f-46a8-96c5-2de1428e6807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5a87318a-9c45-4864-9ff8-fc324b0ea774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341CCF-4DC0-48FE-8CB5-68EBBC781C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Dimensioning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Pellorce</dc:creator>
  <cp:keywords/>
  <dc:description/>
  <cp:lastModifiedBy>Sebastien Pellorce</cp:lastModifiedBy>
  <cp:revision/>
  <dcterms:created xsi:type="dcterms:W3CDTF">2018-06-04T13:45:42Z</dcterms:created>
  <dcterms:modified xsi:type="dcterms:W3CDTF">2021-10-04T07:29:10Z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0x01010096157DE33C18FF48B0FD3AD88D70E617</vt:lpwstr>
  </property>
</Properties>
</file>